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ILHERME\Desktop\Processo Rampa\"/>
    </mc:Choice>
  </mc:AlternateContent>
  <bookViews>
    <workbookView xWindow="0" yWindow="0" windowWidth="20490" windowHeight="7755"/>
  </bookViews>
  <sheets>
    <sheet name="Orçamento Sintético" sheetId="1" r:id="rId1"/>
    <sheet name="Orçamento Analítico" sheetId="6" r:id="rId2"/>
    <sheet name="BDI" sheetId="4" r:id="rId3"/>
    <sheet name="Encargos sociais" sheetId="3" r:id="rId4"/>
    <sheet name="Cronograma" sheetId="5" r:id="rId5"/>
    <sheet name="Orçamento Sintético (2)" sheetId="7" r:id="rId6"/>
    <sheet name="Lista de Material" sheetId="2" state="hidden" r:id="rId7"/>
  </sheets>
  <externalReferences>
    <externalReference r:id="rId8"/>
  </externalReferences>
  <definedNames>
    <definedName name="_xlnm.Print_Area" localSheetId="2">BDI!$A$1:$D$39</definedName>
    <definedName name="_xlnm.Print_Area" localSheetId="3">'Encargos sociais'!$B$1:$I$45</definedName>
    <definedName name="_xlnm.Print_Area" localSheetId="5">'Orçamento Sintético (2)'!$A$1:$C$16</definedName>
    <definedName name="_xlnm.Print_Titles" localSheetId="0">'[1]repeated header'!$4:$4</definedName>
  </definedNames>
  <calcPr calcId="152511"/>
</workbook>
</file>

<file path=xl/calcChain.xml><?xml version="1.0" encoding="utf-8"?>
<calcChain xmlns="http://schemas.openxmlformats.org/spreadsheetml/2006/main">
  <c r="C16" i="7" l="1"/>
  <c r="D9" i="5" l="1"/>
  <c r="F9" i="5" s="1"/>
  <c r="F5" i="5"/>
  <c r="F7" i="5"/>
  <c r="F6" i="5"/>
  <c r="I22" i="1"/>
  <c r="I9" i="1"/>
  <c r="I8" i="1" s="1"/>
  <c r="D12" i="5" l="1"/>
  <c r="I23" i="1"/>
  <c r="D12" i="7" l="1"/>
  <c r="D14" i="7"/>
  <c r="D11" i="7"/>
  <c r="D15" i="7"/>
  <c r="D9" i="7"/>
  <c r="D16" i="7"/>
  <c r="D13" i="7"/>
  <c r="D10" i="7"/>
  <c r="D7" i="7"/>
  <c r="D8" i="7"/>
  <c r="J125" i="6"/>
  <c r="I24" i="1"/>
  <c r="H23" i="1"/>
  <c r="D24" i="4"/>
  <c r="D20" i="4"/>
  <c r="D13" i="4"/>
  <c r="D9" i="4"/>
  <c r="I40" i="3"/>
  <c r="H40" i="3"/>
  <c r="G40" i="3"/>
  <c r="F40" i="3"/>
  <c r="I36" i="3"/>
  <c r="H36" i="3"/>
  <c r="G36" i="3"/>
  <c r="F36" i="3"/>
  <c r="I29" i="3"/>
  <c r="H29" i="3"/>
  <c r="G29" i="3"/>
  <c r="F29" i="3"/>
  <c r="I17" i="3"/>
  <c r="I41" i="3" s="1"/>
  <c r="H17" i="3"/>
  <c r="H41" i="3" s="1"/>
  <c r="G17" i="3"/>
  <c r="G41" i="3" s="1"/>
  <c r="F17" i="3"/>
  <c r="F41" i="3" s="1"/>
  <c r="F12" i="5" l="1"/>
  <c r="D27" i="4"/>
  <c r="F20" i="1"/>
  <c r="H12" i="1" l="1"/>
  <c r="H13" i="1"/>
  <c r="H14" i="1"/>
  <c r="H15" i="1"/>
  <c r="H16" i="1"/>
  <c r="H17" i="1"/>
  <c r="H18" i="1"/>
  <c r="H19" i="1"/>
  <c r="H20" i="1"/>
  <c r="H11" i="1"/>
  <c r="H48" i="2" l="1"/>
  <c r="H41" i="2"/>
  <c r="H43" i="2"/>
  <c r="H44" i="2"/>
  <c r="H42" i="2"/>
  <c r="F5" i="2"/>
  <c r="H5" i="2" s="1"/>
  <c r="H32" i="2"/>
  <c r="H37" i="2"/>
  <c r="H36" i="2"/>
  <c r="H26" i="2"/>
  <c r="H31" i="2"/>
  <c r="H30" i="2"/>
  <c r="H29" i="2"/>
  <c r="H28" i="2"/>
  <c r="H27" i="2"/>
  <c r="F16" i="2"/>
  <c r="H22" i="2"/>
  <c r="H18" i="2"/>
  <c r="H17" i="2"/>
  <c r="G16" i="2"/>
  <c r="H12" i="2"/>
  <c r="H11" i="2"/>
  <c r="H6" i="2"/>
  <c r="H7" i="2"/>
  <c r="H46" i="2" l="1"/>
  <c r="H16" i="2"/>
  <c r="H39" i="2" s="1"/>
  <c r="I20" i="1"/>
  <c r="I16" i="1"/>
  <c r="I17" i="1"/>
  <c r="I18" i="1"/>
  <c r="I19" i="1"/>
  <c r="I12" i="1"/>
  <c r="I13" i="1"/>
  <c r="I14" i="1"/>
  <c r="I15" i="1"/>
  <c r="I11" i="1"/>
  <c r="I10" i="1" l="1"/>
  <c r="G7" i="1"/>
  <c r="I7" i="1" s="1"/>
  <c r="H22" i="1" l="1"/>
  <c r="H24" i="1" s="1"/>
  <c r="I6" i="1"/>
  <c r="J11" i="1"/>
  <c r="J13" i="1"/>
  <c r="J12" i="1"/>
  <c r="J17" i="1"/>
  <c r="J20" i="1"/>
  <c r="J19" i="1"/>
  <c r="J14" i="1"/>
  <c r="J16" i="1" l="1"/>
  <c r="J18" i="1"/>
  <c r="J15" i="1"/>
  <c r="J7" i="1"/>
</calcChain>
</file>

<file path=xl/sharedStrings.xml><?xml version="1.0" encoding="utf-8"?>
<sst xmlns="http://schemas.openxmlformats.org/spreadsheetml/2006/main" count="941" uniqueCount="365">
  <si>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</si>
  <si>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</si>
  <si>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</si>
  <si>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</si>
  <si>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</si>
  <si>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</si>
  <si>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</si>
  <si>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</si>
  <si>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</si>
  <si>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 xml:space="preserve"> 96527 </t>
  </si>
  <si>
    <t>SINAPI</t>
  </si>
  <si>
    <t>ESCAVAÇÃO MANUAL DE VALA PARA VIGA BALDRAME, COM PREVISÃO DE FÔRMA. AF_06/2017</t>
  </si>
  <si>
    <t>m³</t>
  </si>
  <si>
    <t xml:space="preserve"> TER-REG-005 </t>
  </si>
  <si>
    <t>SETOP</t>
  </si>
  <si>
    <t>REGULARIZAÇÃO E COMPACTAÇÃO DE TERRENO MANUAL, COM SOQUETE</t>
  </si>
  <si>
    <t>m²</t>
  </si>
  <si>
    <t xml:space="preserve"> 96542 </t>
  </si>
  <si>
    <t>FABRICAÇÃO, MONTAGEM E DESMONTAGEM DE FÔRMA PARA VIGA BALDRAME, EM CHAPA DE MADEIRA COMPENSADA RESINADA, E=17 MM, 4 UTILIZAÇÕES. AF_06/2017</t>
  </si>
  <si>
    <t xml:space="preserve"> 96543 </t>
  </si>
  <si>
    <t>ARMAÇÃO DE BLOCO, VIGA BALDRAME E SAPATA UTILIZANDO AÇO CA-60 DE 5 MM - MONTAGEM. AF_06/2017</t>
  </si>
  <si>
    <t>KG</t>
  </si>
  <si>
    <t xml:space="preserve"> 94963 </t>
  </si>
  <si>
    <t>CONCRETO FCK = 15MPA, TRAÇO 1:3,4:3,5 (CIMENTO/ AREIA MÉDIA/ BRITA 1)  - PREPARO MECÂNICO COM BETONEIRA 400 L. AF_07/2016</t>
  </si>
  <si>
    <t xml:space="preserve"> 89487 </t>
  </si>
  <si>
    <t>ALVENARIA DE BLOCOS DE CONCRETO ESTRUTURAL 14X19X29 CM, (ESPESSURA 14 CM) FBK = 14,0 MPA, PARA PAREDES COM ÁREA LÍQUIDA MENOR QUE 6M², COM VÃOS, UTILIZANDO COLHER DE PEDREIRO. AF_12/2014</t>
  </si>
  <si>
    <t xml:space="preserve"> 94319 </t>
  </si>
  <si>
    <t>ATERRO MANUAL DE VALAS COM SOLO ARGILO-ARENOSO E COMPACTAÇÃO MECANIZADA. AF_05/2016</t>
  </si>
  <si>
    <t xml:space="preserve"> 99839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</si>
  <si>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</si>
  <si>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>M</t>
  </si>
  <si>
    <t xml:space="preserve"> 99855 </t>
  </si>
  <si>
    <t>CORRIMÃO SIMPLES, DIÂMETRO EXTERNO = 1 1/2", EM AÇO GALVANIZADO. AF_04/2019_P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</si>
  <si>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</si>
  <si>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</si>
  <si>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>Total Geral</t>
  </si>
  <si>
    <t>Fôrma</t>
  </si>
  <si>
    <t>Sarrafo</t>
  </si>
  <si>
    <t>Prego 17 x 24</t>
  </si>
  <si>
    <t>m</t>
  </si>
  <si>
    <t>kg</t>
  </si>
  <si>
    <t>Quantidade</t>
  </si>
  <si>
    <t>V. Unitário</t>
  </si>
  <si>
    <t>V. Total</t>
  </si>
  <si>
    <t>Armação</t>
  </si>
  <si>
    <t>Arame recozido 18 bwg</t>
  </si>
  <si>
    <t>Barra de aço 5.0 (13 barras)</t>
  </si>
  <si>
    <t>Concreto 15 Mpa</t>
  </si>
  <si>
    <t>Brita 1</t>
  </si>
  <si>
    <t>Areia Média</t>
  </si>
  <si>
    <t>Alvenaria de Blocos</t>
  </si>
  <si>
    <t>Bloco estrutural 14 x 19 x 29</t>
  </si>
  <si>
    <t>unid.</t>
  </si>
  <si>
    <t>CHAPA DE ACO GROSSA, ASTM A36, E = 3/8 " (9,53 MM) 74,69 KG/M2</t>
  </si>
  <si>
    <t>ELETRODO REVESTIDO AWS - E6013, DIAMETRO IGUAL A 2,50 MM</t>
  </si>
  <si>
    <t>UN</t>
  </si>
  <si>
    <t xml:space="preserve">BARRA DE FERRO RETANGULAR, BARRA CHATA </t>
  </si>
  <si>
    <t>Pintura</t>
  </si>
  <si>
    <t>L</t>
  </si>
  <si>
    <t>Solvente diluente (Aguarraz)</t>
  </si>
  <si>
    <t>Tinta esmalte sintético acetinado (1 galão de 3,6 + 1 lata de 900 ml)</t>
  </si>
  <si>
    <t>PARAFUSO DE ACO TIPO CHUMBADOR PARABOLT, DIAMETRO 3/8", COMPRIMENTO 75 MMBARRA CHATA</t>
  </si>
  <si>
    <t>TUBO ACO GALVANIZADO COM COSTURA, CLASSE LEVE, DN 40 MM ( 1 1/2"), E = 3,00 MM, *3,48* KG/M (NBR 5580)</t>
  </si>
  <si>
    <t>TUBO ACO GALVANIZADO COM COSTURA, CLASSE LEVE, DN 50 MM ( 2"), E = 3,00 MM, *4,40* KG/M (NBR 5580)</t>
  </si>
  <si>
    <t>TUBO ACO GALVANIZADO COM COSTURA, CLASSE LEVE, DN 15 MM ( 1/2"), E = 2,25 MM, *1,2* KG/M (NBR 5580)</t>
  </si>
  <si>
    <t>Guarda corpo e corrimão</t>
  </si>
  <si>
    <t>Chapa de madeira compensada (4 unid)</t>
  </si>
  <si>
    <t>TOTAL</t>
  </si>
  <si>
    <t>5 diárias Pedreiro</t>
  </si>
  <si>
    <t>5 diárias Ajudante</t>
  </si>
  <si>
    <t>5 diárias Motorista</t>
  </si>
  <si>
    <t>Gasolina</t>
  </si>
  <si>
    <t>5 diárias serralheiro</t>
  </si>
  <si>
    <t>MOBILIZAÇÃO E DESMOBILIZAÇÃO DE OBRA/ADMINISTRAÇÃO</t>
  </si>
  <si>
    <t>1.1</t>
  </si>
  <si>
    <t>MOB-DES-020</t>
  </si>
  <si>
    <t>OBRAS ATÉ O VALOR DE 1.000.000,00</t>
  </si>
  <si>
    <t>%</t>
  </si>
  <si>
    <t>Desconto ofertado licitação</t>
  </si>
  <si>
    <t>2.1</t>
  </si>
  <si>
    <t>CONSTRUÇÃO DA RAMPA DE ACESSO AO PRÉDIO</t>
  </si>
  <si>
    <t>Cimento (21 sacos)</t>
  </si>
  <si>
    <t xml:space="preserve">LEVANTAMENTO DE MATERIAIS E DESPESAS </t>
  </si>
  <si>
    <t xml:space="preserve"> MODELO PLANILHA DE ENCARGOS SOCIAIS SOBRE A MÃO DE OBRA</t>
  </si>
  <si>
    <t>MINAS GERAIS</t>
  </si>
  <si>
    <t>CÓDIGO</t>
  </si>
  <si>
    <t>DESCRIÇÃO</t>
  </si>
  <si>
    <t>COM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</si>
  <si>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</si>
  <si>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</si>
  <si>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</si>
  <si>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</si>
  <si>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</si>
  <si>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</si>
  <si>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</si>
  <si>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</si>
  <si>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</si>
  <si>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</si>
  <si>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</si>
  <si>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</si>
  <si>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</si>
  <si>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</si>
  <si>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</si>
  <si>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</si>
  <si>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</si>
  <si>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</si>
  <si>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</si>
  <si>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</si>
  <si>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</si>
  <si>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</si>
  <si>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</si>
  <si>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</si>
  <si>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</si>
  <si>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</si>
  <si>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</si>
  <si>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</si>
  <si>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</si>
  <si>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</si>
  <si>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</si>
  <si>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</si>
  <si>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</si>
  <si>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</si>
  <si>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</si>
  <si>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</si>
  <si>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</si>
  <si>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</si>
  <si>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Acidentes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</si>
  <si>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</si>
  <si>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</si>
  <si>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</si>
  <si>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</si>
  <si>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</si>
  <si>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</si>
  <si>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</si>
  <si>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</si>
  <si>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</si>
  <si>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</si>
  <si>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</si>
  <si>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</si>
  <si>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</si>
  <si>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</si>
  <si>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</si>
  <si>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</si>
  <si>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</si>
  <si>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</si>
  <si>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</si>
  <si>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do Grupo A sobre Grupo B</t>
  </si>
  <si>
    <t>D2</t>
  </si>
  <si>
    <t>Reincidência do Grupo A sobre Aviso Prévio Trabalhado e Reincidência do FGTS sobre Aviso Prévio Indenizado</t>
  </si>
  <si>
    <t>D</t>
  </si>
  <si>
    <t>TOTAL (A+B+C+D)</t>
  </si>
  <si>
    <t xml:space="preserve">Conforme Tabela SINAPI - Composição de Encargos Sociais </t>
  </si>
  <si>
    <t>Estamos apresentando um modelo. O preenchimento da planilha é de total responsabilidade do licitante.(com desoneração)</t>
  </si>
  <si>
    <t>UNIVERSIDADE FEDERAL DOS VALES DO JEQUITINHONHA E MUCURI
COMPOSIÇÃO BDI
CAMPUS JANAÚBA - JANAÚBA- MG
 ORÇAMENTO BÁSICO DE REFERÊNCIA</t>
  </si>
  <si>
    <t>Grupo</t>
  </si>
  <si>
    <t>Despesas indiretas</t>
  </si>
  <si>
    <t>A.1</t>
  </si>
  <si>
    <t xml:space="preserve">Administração central </t>
  </si>
  <si>
    <t>A.2</t>
  </si>
  <si>
    <t>Garantia e Seguro Contratual</t>
  </si>
  <si>
    <t>A.3</t>
  </si>
  <si>
    <t>Seguro de Risco de Engenharia</t>
  </si>
  <si>
    <t>A.4</t>
  </si>
  <si>
    <t xml:space="preserve">Outros </t>
  </si>
  <si>
    <t>Total do grupo A</t>
  </si>
  <si>
    <t>Bonificação</t>
  </si>
  <si>
    <t>B.1</t>
  </si>
  <si>
    <t>Lucro</t>
  </si>
  <si>
    <t>Total do grupo B</t>
  </si>
  <si>
    <t>Impostos</t>
  </si>
  <si>
    <t>C.1</t>
  </si>
  <si>
    <t>PIS</t>
  </si>
  <si>
    <t>C.2</t>
  </si>
  <si>
    <t>COFINS</t>
  </si>
  <si>
    <t>C.3</t>
  </si>
  <si>
    <t>ISS (Prefeitura de Janaúba)*</t>
  </si>
  <si>
    <t>C.4</t>
  </si>
  <si>
    <t>CPRB (Contribuição Previdenciária sobre Renda Bruta)</t>
  </si>
  <si>
    <t>Total do grupo C</t>
  </si>
  <si>
    <t>Despesas Financeiras (F)</t>
  </si>
  <si>
    <t xml:space="preserve">Despesas Financeiras (F) </t>
  </si>
  <si>
    <t>Total do grupo D</t>
  </si>
  <si>
    <t>Fórmula para o cálculo do B.D.I. ( benefícios e despesas indiretas )</t>
  </si>
  <si>
    <r>
      <rPr>
        <sz val="12"/>
        <rFont val="Arial"/>
        <charset val="1"/>
      </rPr>
      <t xml:space="preserve">BDI = BDI (%) = </t>
    </r>
    <r>
      <rPr>
        <u/>
        <sz val="12"/>
        <rFont val="Arial"/>
        <charset val="1"/>
      </rPr>
      <t>(1+A) x (1+F) x (1+B) x (1+R)</t>
    </r>
    <r>
      <rPr>
        <sz val="12"/>
        <rFont val="Arial"/>
        <charset val="1"/>
      </rPr>
      <t xml:space="preserve">  - 1  </t>
    </r>
  </si>
  <si>
    <t xml:space="preserve">                               (1- I)</t>
  </si>
  <si>
    <t>ITEM</t>
  </si>
  <si>
    <t>VALOR</t>
  </si>
  <si>
    <t>1º MÊS</t>
  </si>
  <si>
    <t>CRONOGRAMA FÍSICO- FINANCEIRO</t>
  </si>
  <si>
    <t>INSTALAÇÃO DA RAMPA DE ACESSO AO PRÉDIO DE SALAS DE AULA
CAMPUS DE  JANAÚBA - JANAÚBA - MG</t>
  </si>
  <si>
    <t>(R$) SIMPLES</t>
  </si>
  <si>
    <t>(%) SIMPLES</t>
  </si>
  <si>
    <t>(R$) ACUMULADO</t>
  </si>
  <si>
    <t>(%) ACUMULADO</t>
  </si>
  <si>
    <t>INSTALAÇÃO DA RAMPA DE ACESSO AO PRÉDIO</t>
  </si>
  <si>
    <t>Tipo</t>
  </si>
  <si>
    <t>Composição</t>
  </si>
  <si>
    <t>MOVT - MOVIMENTO DE TERRA</t>
  </si>
  <si>
    <t>Composição Auxiliar</t>
  </si>
  <si>
    <t xml:space="preserve"> 88309 </t>
  </si>
  <si>
    <t>PEDREIRO COM ENCARGOS COMPLEMENTARES</t>
  </si>
  <si>
    <t>SEDI - SERVIÇOS DIVERSOS</t>
  </si>
  <si>
    <t>H</t>
  </si>
  <si>
    <t xml:space="preserve"> 88316 </t>
  </si>
  <si>
    <t>SERVENTE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</si>
  <si>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</si>
  <si>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</si>
  <si>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</si>
  <si>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</si>
  <si>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</si>
  <si>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</si>
  <si>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</si>
  <si>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</si>
  <si>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MAO-OFC-075 </t>
  </si>
  <si>
    <t>HORA</t>
  </si>
  <si>
    <t xml:space="preserve"> MAO-AJD-040 </t>
  </si>
  <si>
    <t>FUES - FUNDAÇÕES E ESTRUTURAS</t>
  </si>
  <si>
    <t xml:space="preserve"> 91692 </t>
  </si>
  <si>
    <t>SERRA CIRCULAR DE BANCADA COM MOTOR ELÉTRICO POTÊNCIA DE 5HP, COM COIFA PARA DISCO 10" - CHP DIURNO. AF_08/2015</t>
  </si>
  <si>
    <t>CHOR - CUSTOS HORÁRIOS DE MÁQUINAS E EQUIPAMENTOS</t>
  </si>
  <si>
    <t>CHP</t>
  </si>
  <si>
    <t xml:space="preserve"> 91693 </t>
  </si>
  <si>
    <t>SERRA CIRCULAR DE BANCADA COM MOTOR ELÉTRICO POTÊNCIA DE 5HP, COM COIFA PARA DISCO 10" - CHI DIURNO. AF_08/2015</t>
  </si>
  <si>
    <t>CHI</t>
  </si>
  <si>
    <t xml:space="preserve"> 88239 </t>
  </si>
  <si>
    <t>AJUDANTE DE CARPINTEIRO COM ENCARGOS COMPLEMENTARES</t>
  </si>
  <si>
    <t xml:space="preserve"> 88262 </t>
  </si>
  <si>
    <t>CARPINTEIRO DE FORMAS COM ENCARGOS COMPLEMENTARES</t>
  </si>
  <si>
    <t>Insumo</t>
  </si>
  <si>
    <t xml:space="preserve"> 00001358 </t>
  </si>
  <si>
    <t>CHAPA DE MADEIRA COMPENSADA RESINADA PARA FORMA DE CONCRETO, DE *2,2 X 1,1* M, E = 17 MM</t>
  </si>
  <si>
    <t>Material</t>
  </si>
  <si>
    <t xml:space="preserve"> 00002692 </t>
  </si>
  <si>
    <t>DESMOLDANTE PROTETOR PARA FORMAS DE MADEIRA, DE BASE OLEOSA EMULSIONADA EM AGUA</t>
  </si>
  <si>
    <t xml:space="preserve"> 00004491 </t>
  </si>
  <si>
    <t>PONTALETE DE MADEIRA NAO APARELHADA *7,5 X 7,5* CM (3 X 3 ") PINUS, MISTA OU EQUIVALENTE DA REGIAO</t>
  </si>
  <si>
    <t xml:space="preserve"> 00040304 </t>
  </si>
  <si>
    <t>PREGO DE ACO POLIDO COM CABECA DUPLA 17 X 27 (2 1/2 X 11)</t>
  </si>
  <si>
    <t xml:space="preserve"> 00020247 </t>
  </si>
  <si>
    <t>PREGO DE ACO POLIDO COM CABECA 15 X 15 (1 1/4 X 13)</t>
  </si>
  <si>
    <t xml:space="preserve"> 00005073 </t>
  </si>
  <si>
    <t>PREGO DE ACO POLIDO COM CABECA 17 X 24 (2 1/4 X 11)</t>
  </si>
  <si>
    <t xml:space="preserve"> 00004517 </t>
  </si>
  <si>
    <t>SARRAFO DE MADEIRA NAO APARELHADA *2,5 X 7,5* CM (1 X 3 ") PINUS, MISTA OU EQUIVALENTE DA REGIAO</t>
  </si>
  <si>
    <t xml:space="preserve"> 92791 </t>
  </si>
  <si>
    <t>CORTE E DOBRA DE AÇO CA-60, DIÂMETRO DE 5,0 MM, UTILIZADO EM ESTRUTURAS DIVERSAS, EXCETO LAJES. AF_12/2015</t>
  </si>
  <si>
    <t xml:space="preserve"> 88238 </t>
  </si>
  <si>
    <t>AJUDANTE DE ARMADOR COM ENCARGOS COMPLEMENTARES</t>
  </si>
  <si>
    <t xml:space="preserve"> 88245 </t>
  </si>
  <si>
    <t>ARMADOR COM ENCARGOS COMPLEMENTARES</t>
  </si>
  <si>
    <t xml:space="preserve"> 00043132 </t>
  </si>
  <si>
    <t>ARAME RECOZIDO 16 BWG, D = 1,60 MM (0,016 KG/M) OU 18 BWG, D = 1,25 MM (0,01 KG/M)</t>
  </si>
  <si>
    <t xml:space="preserve"> 00039017 </t>
  </si>
  <si>
    <t>ESPACADOR / DISTANCIADOR CIRCULAR COM ENTRADA LATERAL, EM PLASTICO, PARA VERGALHAO *4,2 A 12,5* MM, COBRIMENTO 20 MM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</si>
  <si>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</si>
  <si>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</si>
  <si>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</si>
  <si>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</si>
  <si>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</si>
  <si>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</si>
  <si>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</si>
  <si>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</si>
  <si>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</si>
  <si>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</si>
  <si>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00004721 </t>
  </si>
  <si>
    <t>PEDRA BRITADA N. 1 (9,5 a 19 MM) POSTO PEDREIRA/FORNECEDOR, SEM FRETE</t>
  </si>
  <si>
    <t>PARE - PAREDES/PAINEIS</t>
  </si>
  <si>
    <t xml:space="preserve"> 88626 </t>
  </si>
  <si>
    <t>ARGAMASSA TRAÇO 1:0,5:4,5 (EM VOLUME DE CIMENTO, CAL E AREIA MÉDIA ÚMIDA), PREPARO MECÂNICO COM BETONEIRA 400 L. AF_08/2019</t>
  </si>
  <si>
    <t xml:space="preserve"> 00034564 </t>
  </si>
  <si>
    <t>BLOCO CONCRETO ESTRUTURAL 14 X 19 X 29 CM, FBK 14 MPA (NBR 6136)</t>
  </si>
  <si>
    <t xml:space="preserve"> 00038599 </t>
  </si>
  <si>
    <t>CANALETA CONCRETO ESTRUTURAL 14 X 19 X 29 CM, FBK 14 MPA (NBR 6136)</t>
  </si>
  <si>
    <t xml:space="preserve"> 00038592 </t>
  </si>
  <si>
    <t>MEIO BLOCO CONCRETO ESTRUTURAL 14 X 19 X 14 CM, FBK 14 MPA (NBR 6136)</t>
  </si>
  <si>
    <t xml:space="preserve"> 00034547 </t>
  </si>
  <si>
    <t>TELA DE ACO SOLDADA GALVANIZADA/ZINCADA PARA ALVENARIA, FIO  D = *1,20 A 1,70* MM, MALHA 15 X 15 MM, (C X L) *50 X 12* CM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</si>
  <si>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</si>
  <si>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</si>
  <si>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91533 </t>
  </si>
  <si>
    <t>COMPACTADOR DE SOLOS DE PERCUSSÃO (SOQUETE) COM MOTOR A GASOLINA 4 TEMPOS, POTÊNCIA 4 CV - CHP DIURNO. AF_08/2015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</si>
  <si>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</si>
  <si>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</si>
  <si>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91534 </t>
  </si>
  <si>
    <t>COMPACTADOR DE SOLOS DE PERCUSSÃO (SOQUETE) COM MOTOR A GASOLINA 4 TEMPOS, POTÊNCIA 4 CV - CHI DIURNO. AF_08/2015</t>
  </si>
  <si>
    <t xml:space="preserve"> 00006079 </t>
  </si>
  <si>
    <t>ARGILA, ARGILA VERMELHA OU ARGILA ARENOSA (RETIRADA NA JAZIDA, SEM TRANSPORTE)</t>
  </si>
  <si>
    <t>ESQV - ESQUADRIAS/FERRAGENS/VIDROS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</si>
  <si>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</si>
  <si>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</si>
  <si>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</si>
  <si>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</si>
  <si>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 xml:space="preserve"> 00000546 </t>
  </si>
  <si>
    <t>BARRA DE FERRO RETANGULAR, BARRA CHATA (QUALQUER DIMENSAO)</t>
  </si>
  <si>
    <t xml:space="preserve"> 00001332 </t>
  </si>
  <si>
    <t xml:space="preserve"> 00011002 </t>
  </si>
  <si>
    <t xml:space="preserve"> 00011964 </t>
  </si>
  <si>
    <t>PARAFUSO DE ACO TIPO CHUMBADOR PARABOLT, DIAMETRO 3/8", COMPRIMENTO 75 MM</t>
  </si>
  <si>
    <t xml:space="preserve"> 00021012 </t>
  </si>
  <si>
    <t>TUBO ACO GALVANIZADO COM COSTURA, CLASSE LEVE, DN 40 MM ( 1 1/2"),  E = 3,00 MM,  *3,48* KG/M (NBR 5580)</t>
  </si>
  <si>
    <t xml:space="preserve"> 00021013 </t>
  </si>
  <si>
    <t>TUBO ACO GALVANIZADO COM COSTURA, CLASSE LEVE, DN 50 MM ( 2"),  E = 3,00 MM,  *4,40* KG/M (NBR 5580)</t>
  </si>
  <si>
    <t xml:space="preserve"> 00007568 </t>
  </si>
  <si>
    <t>BUCHA DE NYLON SEM ABA S10, COM PARAFUSO DE 6,10 X 65 MM EM ACO ZINCADO COM ROSCA SOBERBA, CABECA CHATA E FENDA PHILLIPS</t>
  </si>
  <si>
    <t xml:space="preserve"> 00011033 </t>
  </si>
  <si>
    <t>SUPORTE PARA CALHA DE 150 MM EM FERRO GALVANIZADO</t>
  </si>
  <si>
    <t>PINT - PINTURAS</t>
  </si>
  <si>
    <t xml:space="preserve"> 88310 </t>
  </si>
  <si>
    <t>PINTOR COM ENCARGOS COMPLEMENTARES</t>
  </si>
  <si>
    <t xml:space="preserve"> 00005318 </t>
  </si>
  <si>
    <t>SOLVENTE DILUENTE A BASE DE AGUARRAS</t>
  </si>
  <si>
    <t xml:space="preserve"> 00007311 </t>
  </si>
  <si>
    <t>TINTA ESMALTE SINTETICO PREMIUM ACETINADO</t>
  </si>
  <si>
    <t>UNIVERSIDADE FEDERAL DOS VALES DO JEQUITINHONHA E MUCURI</t>
  </si>
  <si>
    <t>CAMPUS JANAÚBA - JANAÚBA - MG</t>
  </si>
  <si>
    <t>PLANILHA ORÇAMENTÁRIA DE REFERÊNCIA</t>
  </si>
  <si>
    <t>INSTALAÇÃO DA RAMPA DE ACESSO AO PRÉDIO DE SALAS DE AULA</t>
  </si>
  <si>
    <t>TOTAL DA OBRA SEM BDI</t>
  </si>
  <si>
    <t>TOTAL DA OBRA COM BDI</t>
  </si>
  <si>
    <t xml:space="preserve">_______________________________________________________________
Guilherme Petrone Soares de Oliveira
</t>
  </si>
  <si>
    <t>BDI (28,29%)</t>
  </si>
  <si>
    <t>ADMINISTRAÇÃO LOCAL</t>
  </si>
  <si>
    <t>ENCARREGADO GERAL COM ENCARGOS COMPLEMENTARES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</si>
  <si>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</si>
  <si>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</si>
  <si>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</si>
  <si>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</si>
  <si>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</si>
  <si>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</si>
  <si>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</si>
  <si>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</si>
  <si>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</si>
  <si>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</si>
  <si>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 xml:space="preserve"> 95401 </t>
  </si>
  <si>
    <t>CURSO DE CAPACITAÇÃO PARA ENCARREGADO GERAL (ENCARGOS COMPLEMENTARES) - HORISTA</t>
  </si>
  <si>
    <t xml:space="preserve"> 00004083 </t>
  </si>
  <si>
    <t>ENCARREGADO GERAL DE OBRAS</t>
  </si>
  <si>
    <t>Mão de Obra</t>
  </si>
  <si>
    <t xml:space="preserve"> 00037372 </t>
  </si>
  <si>
    <t>EXAMES - HORISTA (COLETADO CAIXA)</t>
  </si>
  <si>
    <t>Outros</t>
  </si>
  <si>
    <t xml:space="preserve"> 00037373 </t>
  </si>
  <si>
    <t>SEGURO - HORISTA (COLETADO CAIXA)</t>
  </si>
  <si>
    <t>Taxas</t>
  </si>
  <si>
    <t xml:space="preserve"> 00043463 </t>
  </si>
  <si>
    <t>FERRAMENTAS - FAMILIA ENCARREGADO GERAL - HORISTA (ENCARGOS COMPLEMENTARES - COLETADO CAIXA)</t>
  </si>
  <si>
    <t>Equipamento</t>
  </si>
  <si>
    <t xml:space="preserve"> 00043487 </t>
  </si>
  <si>
    <t>EPI - FAMILIA ENCARREGADO GERAL - HORISTA (ENCARGOS COMPLEMENTARES - COLETADO CAIXA)</t>
  </si>
  <si>
    <t xml:space="preserve"> 90776 </t>
  </si>
  <si>
    <t xml:space="preserve"> 2.1</t>
  </si>
  <si>
    <t xml:space="preserve"> 1.1</t>
  </si>
  <si>
    <t>MOB-DES-005</t>
  </si>
  <si>
    <t>OBRAS ATÉ O VALOR DE R$ 1.000.000,00</t>
  </si>
  <si>
    <t>Guilherme Petrone Soares de Oliveira</t>
  </si>
  <si>
    <t>_______________________________________</t>
  </si>
  <si>
    <t>ESCAVAÇÃO MANUAL DE VALA PARA VIGA BALDRAME, COM PREVISÃO DE FÔRMA</t>
  </si>
  <si>
    <t>FABRICAÇÃO, MONTAGEM E DESMONTAGEM DE FÔRMA PARA VIGA BALDRAME, EM CHAPA DE MADEIRA COMPENSADA RESINADA, E=17 MM, 4 UTILIZAÇÕES</t>
  </si>
  <si>
    <t>ARMAÇÃO DE BLOCO, VIGA BALDRAME E SAPATA UTILIZANDO AÇO CA-60 DE 5 MM - MONTAGEM</t>
  </si>
  <si>
    <t>CONCRETO FCK = 15MPA,  PREPARO MECÂNICO COM BETONEIRA 400 L</t>
  </si>
  <si>
    <t xml:space="preserve">ALVENARIA DE BLOCOS DE CONCRETO ESTRUTURAL (ESPESSURA 14 CM) </t>
  </si>
  <si>
    <t xml:space="preserve">ATERRO MANUAL DE VALAS COM SOLO ARGILO-ARENOSO E COMPACTAÇÃO MECANIZADA. </t>
  </si>
  <si>
    <t xml:space="preserve">GUARDA-CORPO DE AÇO GALVANIZADO DE 1,10M DE ALTURA, MONTANTES TUBULARES DE 1.1/2 ESPAÇADOS DE 1,20M, TRAVESSA SUPERIOR DE 2, GRADIL FORMADO POR BARRAS CHATAS EM FERRO DE 32X4,8MM, FIXADO COM CHUMBADOR MECÂNICO. </t>
  </si>
  <si>
    <t xml:space="preserve">CORRIMÃO SIMPLES, DIÂMETRO EXTERNO = 1 1/2", EM AÇO GALVANIZADO. </t>
  </si>
  <si>
    <t xml:space="preserve">PINTURA COM TINTA ALQUÍDICA DE ACABAMENTO (ESMALTE SINTÉTICO ACETINADO) APLICADA A ROLO OU PINCEL SOBRE SUPERFÍCIES METÁLICAS  (02 DEMÃOS).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</si>
</sst>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.00&quot; &quot;;&quot;(&quot;#,##0.00&quot;)&quot;;&quot;-&quot;#&quot; &quot;;&quot; &quot;@&quot; &quot;"/>
    <numFmt numFmtId="165" formatCode="0.0%"/>
    <numFmt numFmtId="166" formatCode="_(* #,##0.00_);_(* \(#,##0.00\);_(* &quot;-&quot;??_);_(@_)"/>
    <numFmt numFmtId="167" formatCode="&quot;R$&quot;\ #,##0.00"/>
    <numFmt numFmtId="168" formatCode="#,##0.0000000"/>
    <numFmt numFmtId="169" formatCode="0.000%"/>
  </numFmts>
  <fonts count="52">
    <font>
      <sz val="11"/>
      <name val="Arial"/>
      <family val="1"/>
    </font>
    <font>
      <b/>
      <sz val="11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1"/>
      <color rgb="FFFF0000"/>
      <name val="Arial"/>
      <family val="1"/>
    </font>
    <font>
      <b/>
      <sz val="11"/>
      <name val="Arial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996600"/>
      <name val="Calibri"/>
      <family val="2"/>
    </font>
    <font>
      <sz val="11"/>
      <color rgb="FF800000"/>
      <name val="Calibri"/>
      <family val="2"/>
    </font>
    <font>
      <sz val="10"/>
      <color rgb="FF000000"/>
      <name val="Arial"/>
      <family val="2"/>
    </font>
    <font>
      <sz val="10"/>
      <color rgb="FF333333"/>
      <name val="Calibri"/>
      <family val="2"/>
    </font>
    <font>
      <b/>
      <sz val="10"/>
      <color rgb="FF000000"/>
      <name val="Arial"/>
      <family val="2"/>
    </font>
    <font>
      <b/>
      <sz val="16"/>
      <name val="Calibri"/>
      <charset val="134"/>
    </font>
    <font>
      <b/>
      <sz val="10"/>
      <name val="Calibri"/>
      <charset val="134"/>
      <scheme val="minor"/>
    </font>
    <font>
      <b/>
      <sz val="10"/>
      <color theme="0"/>
      <name val="Calibri"/>
      <charset val="134"/>
      <scheme val="minor"/>
    </font>
    <font>
      <sz val="10"/>
      <name val="Calibri"/>
      <charset val="134"/>
      <scheme val="minor"/>
    </font>
    <font>
      <b/>
      <sz val="12"/>
      <name val="Calibri"/>
      <charset val="134"/>
      <scheme val="minor"/>
    </font>
    <font>
      <b/>
      <sz val="12"/>
      <color theme="0"/>
      <name val="Calibri"/>
      <charset val="134"/>
      <scheme val="minor"/>
    </font>
    <font>
      <b/>
      <sz val="12"/>
      <color rgb="FFFF0000"/>
      <name val="Calibri"/>
      <charset val="134"/>
    </font>
    <font>
      <b/>
      <sz val="14"/>
      <name val="Arial"/>
      <charset val="1"/>
    </font>
    <font>
      <b/>
      <sz val="12"/>
      <name val="Arial"/>
      <charset val="1"/>
    </font>
    <font>
      <sz val="12"/>
      <name val="Arial"/>
      <charset val="1"/>
    </font>
    <font>
      <sz val="11"/>
      <name val="Arial"/>
      <charset val="1"/>
    </font>
    <font>
      <u/>
      <sz val="12"/>
      <name val="Arial"/>
      <charset val="1"/>
    </font>
    <font>
      <sz val="10"/>
      <name val="Arial"/>
      <charset val="1"/>
    </font>
    <font>
      <b/>
      <sz val="10"/>
      <name val="Arial"/>
      <charset val="1"/>
    </font>
    <font>
      <sz val="12"/>
      <color rgb="FFFF0000"/>
      <name val="Arial"/>
      <family val="2"/>
    </font>
    <font>
      <b/>
      <sz val="12"/>
      <name val="Calibri"/>
      <family val="2"/>
    </font>
    <font>
      <b/>
      <sz val="10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name val="Arial"/>
      <family val="1"/>
    </font>
    <font>
      <sz val="12"/>
      <name val="Arial"/>
      <family val="1"/>
    </font>
    <font>
      <b/>
      <sz val="12"/>
      <color rgb="FF000000"/>
      <name val="Calibri"/>
      <family val="2"/>
    </font>
    <font>
      <sz val="10"/>
      <color rgb="FFFF0000"/>
      <name val="Calibri"/>
      <family val="2"/>
      <scheme val="minor"/>
    </font>
    <font>
      <sz val="12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theme="3" tint="0.39985351115451523"/>
      </bottom>
      <diagonal/>
    </border>
    <border>
      <left/>
      <right/>
      <top/>
      <bottom style="thin">
        <color theme="3" tint="0.39985351115451523"/>
      </bottom>
      <diagonal/>
    </border>
    <border>
      <left/>
      <right style="medium">
        <color auto="1"/>
      </right>
      <top/>
      <bottom style="thin">
        <color theme="3" tint="0.39985351115451523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3" tint="0.39991454817346722"/>
      </right>
      <top style="thin">
        <color theme="3" tint="0.39988402966399123"/>
      </top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88402966399123"/>
      </top>
      <bottom style="thin">
        <color theme="3" tint="0.39991454817346722"/>
      </bottom>
      <diagonal/>
    </border>
    <border>
      <left style="thin">
        <color theme="3" tint="0.39991454817346722"/>
      </left>
      <right style="medium">
        <color auto="1"/>
      </right>
      <top style="thin">
        <color theme="3" tint="0.39988402966399123"/>
      </top>
      <bottom style="thin">
        <color theme="3" tint="0.39991454817346722"/>
      </bottom>
      <diagonal/>
    </border>
    <border>
      <left style="medium">
        <color auto="1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1454817346722"/>
      </left>
      <right style="medium">
        <color auto="1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auto="1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medium">
        <color auto="1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auto="1"/>
      </left>
      <right/>
      <top style="thin">
        <color theme="3" tint="0.39991454817346722"/>
      </top>
      <bottom style="thin">
        <color theme="3" tint="0.39988402966399123"/>
      </bottom>
      <diagonal/>
    </border>
    <border>
      <left/>
      <right/>
      <top style="thin">
        <color theme="3" tint="0.39991454817346722"/>
      </top>
      <bottom style="thin">
        <color theme="3" tint="0.39988402966399123"/>
      </bottom>
      <diagonal/>
    </border>
    <border>
      <left/>
      <right style="medium">
        <color auto="1"/>
      </right>
      <top style="thin">
        <color theme="3" tint="0.39991454817346722"/>
      </top>
      <bottom style="thin">
        <color theme="3" tint="0.39988402966399123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8">
    <xf numFmtId="0" fontId="0" fillId="0" borderId="0"/>
    <xf numFmtId="9" fontId="6" fillId="0" borderId="0" applyFont="0" applyFill="0" applyBorder="0" applyAlignment="0" applyProtection="0"/>
    <xf numFmtId="0" fontId="9" fillId="0" borderId="0"/>
    <xf numFmtId="0" fontId="10" fillId="0" borderId="0"/>
    <xf numFmtId="0" fontId="11" fillId="10" borderId="0"/>
    <xf numFmtId="0" fontId="11" fillId="11" borderId="0"/>
    <xf numFmtId="0" fontId="10" fillId="12" borderId="0"/>
    <xf numFmtId="0" fontId="12" fillId="13" borderId="0"/>
    <xf numFmtId="0" fontId="13" fillId="14" borderId="0"/>
    <xf numFmtId="164" fontId="9" fillId="0" borderId="0"/>
    <xf numFmtId="9" fontId="9" fillId="0" borderId="0"/>
    <xf numFmtId="0" fontId="14" fillId="0" borderId="0"/>
    <xf numFmtId="0" fontId="15" fillId="15" borderId="0"/>
    <xf numFmtId="0" fontId="16" fillId="0" borderId="0"/>
    <xf numFmtId="0" fontId="17" fillId="0" borderId="0"/>
    <xf numFmtId="0" fontId="18" fillId="0" borderId="0"/>
    <xf numFmtId="0" fontId="19" fillId="16" borderId="0"/>
    <xf numFmtId="0" fontId="20" fillId="0" borderId="0"/>
    <xf numFmtId="0" fontId="21" fillId="0" borderId="0"/>
    <xf numFmtId="0" fontId="21" fillId="0" borderId="0"/>
    <xf numFmtId="0" fontId="22" fillId="16" borderId="6"/>
    <xf numFmtId="9" fontId="9" fillId="0" borderId="0"/>
    <xf numFmtId="9" fontId="9" fillId="0" borderId="0"/>
    <xf numFmtId="0" fontId="9" fillId="0" borderId="0"/>
    <xf numFmtId="0" fontId="9" fillId="0" borderId="0"/>
    <xf numFmtId="0" fontId="12" fillId="0" borderId="0"/>
    <xf numFmtId="43" fontId="6" fillId="0" borderId="0" applyFont="0" applyFill="0" applyBorder="0" applyAlignment="0" applyProtection="0"/>
    <xf numFmtId="166" fontId="43" fillId="0" borderId="0" applyFont="0" applyFill="0" applyBorder="0" applyAlignment="0" applyProtection="0"/>
  </cellStyleXfs>
  <cellXfs count="360">
    <xf numFmtId="0" fontId="0" fillId="0" borderId="0" xfId="0"/>
    <xf numFmtId="0" fontId="4" fillId="6" borderId="0" xfId="0" applyFont="1" applyFill="1" applyAlignment="1">
      <alignment horizontal="center" vertical="top" wrapText="1"/>
    </xf>
    <xf numFmtId="2" fontId="0" fillId="0" borderId="0" xfId="0" applyNumberFormat="1"/>
    <xf numFmtId="0" fontId="2" fillId="0" borderId="1" xfId="0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/>
    <xf numFmtId="0" fontId="2" fillId="0" borderId="0" xfId="0" applyFont="1" applyFill="1" applyBorder="1" applyAlignment="1">
      <alignment horizontal="right" vertical="top" wrapText="1"/>
    </xf>
    <xf numFmtId="2" fontId="0" fillId="0" borderId="2" xfId="0" applyNumberFormat="1" applyBorder="1"/>
    <xf numFmtId="2" fontId="8" fillId="0" borderId="2" xfId="0" applyNumberFormat="1" applyFont="1" applyBorder="1"/>
    <xf numFmtId="0" fontId="0" fillId="0" borderId="2" xfId="0" applyBorder="1"/>
    <xf numFmtId="0" fontId="8" fillId="0" borderId="0" xfId="0" applyFont="1"/>
    <xf numFmtId="0" fontId="8" fillId="0" borderId="0" xfId="0" applyFont="1" applyAlignment="1">
      <alignment horizontal="center"/>
    </xf>
    <xf numFmtId="4" fontId="0" fillId="0" borderId="2" xfId="0" applyNumberFormat="1" applyBorder="1"/>
    <xf numFmtId="2" fontId="7" fillId="0" borderId="2" xfId="0" applyNumberFormat="1" applyFont="1" applyBorder="1"/>
    <xf numFmtId="0" fontId="5" fillId="8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right" vertical="top" wrapText="1"/>
    </xf>
    <xf numFmtId="2" fontId="5" fillId="8" borderId="2" xfId="0" applyNumberFormat="1" applyFont="1" applyFill="1" applyBorder="1" applyAlignment="1">
      <alignment horizontal="right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0" fillId="0" borderId="0" xfId="0"/>
    <xf numFmtId="0" fontId="25" fillId="17" borderId="11" xfId="18" applyFont="1" applyFill="1" applyBorder="1"/>
    <xf numFmtId="0" fontId="21" fillId="17" borderId="12" xfId="18" applyFill="1" applyBorder="1"/>
    <xf numFmtId="0" fontId="25" fillId="17" borderId="13" xfId="18" applyFont="1" applyFill="1" applyBorder="1" applyAlignment="1">
      <alignment horizontal="right"/>
    </xf>
    <xf numFmtId="0" fontId="25" fillId="0" borderId="14" xfId="18" applyFont="1" applyFill="1" applyBorder="1"/>
    <xf numFmtId="0" fontId="21" fillId="0" borderId="0" xfId="18" applyFill="1" applyBorder="1"/>
    <xf numFmtId="0" fontId="21" fillId="0" borderId="15" xfId="18" applyFill="1" applyBorder="1"/>
    <xf numFmtId="0" fontId="25" fillId="0" borderId="20" xfId="18" applyFont="1" applyBorder="1" applyAlignment="1">
      <alignment horizontal="center"/>
    </xf>
    <xf numFmtId="0" fontId="25" fillId="0" borderId="21" xfId="18" applyFont="1" applyBorder="1" applyAlignment="1">
      <alignment horizontal="center"/>
    </xf>
    <xf numFmtId="0" fontId="27" fillId="0" borderId="19" xfId="18" applyFont="1" applyBorder="1" applyAlignment="1">
      <alignment horizontal="center"/>
    </xf>
    <xf numFmtId="10" fontId="27" fillId="0" borderId="20" xfId="22" applyNumberFormat="1" applyFont="1" applyBorder="1" applyAlignment="1">
      <alignment horizontal="center" vertical="center"/>
    </xf>
    <xf numFmtId="10" fontId="27" fillId="0" borderId="21" xfId="22" applyNumberFormat="1" applyFont="1" applyBorder="1" applyAlignment="1">
      <alignment horizontal="center" vertical="center"/>
    </xf>
    <xf numFmtId="0" fontId="27" fillId="20" borderId="19" xfId="18" applyFont="1" applyFill="1" applyBorder="1" applyAlignment="1">
      <alignment horizontal="center"/>
    </xf>
    <xf numFmtId="10" fontId="27" fillId="20" borderId="20" xfId="22" applyNumberFormat="1" applyFont="1" applyFill="1" applyBorder="1" applyAlignment="1">
      <alignment horizontal="center" vertical="center"/>
    </xf>
    <xf numFmtId="10" fontId="27" fillId="20" borderId="21" xfId="22" applyNumberFormat="1" applyFont="1" applyFill="1" applyBorder="1" applyAlignment="1">
      <alignment horizontal="center" vertical="center"/>
    </xf>
    <xf numFmtId="0" fontId="28" fillId="20" borderId="19" xfId="18" applyFont="1" applyFill="1" applyBorder="1" applyAlignment="1">
      <alignment horizontal="center"/>
    </xf>
    <xf numFmtId="10" fontId="28" fillId="20" borderId="20" xfId="22" applyNumberFormat="1" applyFont="1" applyFill="1" applyBorder="1" applyAlignment="1">
      <alignment horizontal="center" vertical="center"/>
    </xf>
    <xf numFmtId="10" fontId="28" fillId="20" borderId="21" xfId="22" applyNumberFormat="1" applyFont="1" applyFill="1" applyBorder="1" applyAlignment="1">
      <alignment horizontal="center" vertical="center"/>
    </xf>
    <xf numFmtId="0" fontId="27" fillId="0" borderId="19" xfId="18" applyFont="1" applyBorder="1" applyAlignment="1">
      <alignment horizontal="center" vertical="center"/>
    </xf>
    <xf numFmtId="0" fontId="27" fillId="20" borderId="19" xfId="18" applyFont="1" applyFill="1" applyBorder="1" applyAlignment="1">
      <alignment horizontal="center" vertical="center"/>
    </xf>
    <xf numFmtId="0" fontId="27" fillId="20" borderId="25" xfId="18" applyFont="1" applyFill="1" applyBorder="1" applyAlignment="1">
      <alignment horizontal="left" vertical="center"/>
    </xf>
    <xf numFmtId="0" fontId="27" fillId="20" borderId="23" xfId="18" applyFont="1" applyFill="1" applyBorder="1" applyAlignment="1">
      <alignment horizontal="left" vertical="center"/>
    </xf>
    <xf numFmtId="0" fontId="27" fillId="20" borderId="26" xfId="18" applyFont="1" applyFill="1" applyBorder="1" applyAlignment="1">
      <alignment horizontal="left" vertical="center"/>
    </xf>
    <xf numFmtId="0" fontId="28" fillId="0" borderId="19" xfId="18" applyFont="1" applyFill="1" applyBorder="1" applyAlignment="1">
      <alignment horizontal="center"/>
    </xf>
    <xf numFmtId="10" fontId="28" fillId="0" borderId="20" xfId="22" applyNumberFormat="1" applyFont="1" applyFill="1" applyBorder="1" applyAlignment="1">
      <alignment horizontal="center" vertical="center"/>
    </xf>
    <xf numFmtId="10" fontId="28" fillId="0" borderId="21" xfId="22" applyNumberFormat="1" applyFont="1" applyFill="1" applyBorder="1" applyAlignment="1">
      <alignment horizontal="center" vertical="center"/>
    </xf>
    <xf numFmtId="10" fontId="29" fillId="19" borderId="28" xfId="18" applyNumberFormat="1" applyFont="1" applyFill="1" applyBorder="1" applyAlignment="1">
      <alignment horizontal="center" vertical="center"/>
    </xf>
    <xf numFmtId="10" fontId="29" fillId="19" borderId="29" xfId="18" applyNumberFormat="1" applyFont="1" applyFill="1" applyBorder="1" applyAlignment="1">
      <alignment horizontal="center" vertical="center"/>
    </xf>
    <xf numFmtId="0" fontId="21" fillId="0" borderId="14" xfId="18" applyBorder="1"/>
    <xf numFmtId="0" fontId="21" fillId="0" borderId="0" xfId="18" applyBorder="1"/>
    <xf numFmtId="0" fontId="21" fillId="0" borderId="15" xfId="18" applyBorder="1"/>
    <xf numFmtId="0" fontId="25" fillId="17" borderId="30" xfId="18" applyFont="1" applyFill="1" applyBorder="1"/>
    <xf numFmtId="0" fontId="21" fillId="17" borderId="31" xfId="18" applyFill="1" applyBorder="1"/>
    <xf numFmtId="0" fontId="21" fillId="17" borderId="32" xfId="18" applyFill="1" applyBorder="1"/>
    <xf numFmtId="0" fontId="32" fillId="0" borderId="36" xfId="0" applyFont="1" applyBorder="1" applyAlignment="1" applyProtection="1">
      <alignment vertical="center"/>
      <protection locked="0"/>
    </xf>
    <xf numFmtId="0" fontId="32" fillId="0" borderId="37" xfId="0" applyFont="1" applyBorder="1" applyAlignment="1" applyProtection="1">
      <alignment horizontal="center" vertical="center"/>
      <protection locked="0"/>
    </xf>
    <xf numFmtId="0" fontId="32" fillId="21" borderId="37" xfId="0" applyFont="1" applyFill="1" applyBorder="1" applyAlignment="1" applyProtection="1">
      <alignment vertical="center"/>
      <protection locked="0"/>
    </xf>
    <xf numFmtId="0" fontId="32" fillId="21" borderId="38" xfId="0" applyFont="1" applyFill="1" applyBorder="1" applyAlignment="1" applyProtection="1">
      <alignment vertical="center"/>
      <protection locked="0"/>
    </xf>
    <xf numFmtId="0" fontId="33" fillId="21" borderId="39" xfId="0" applyFont="1" applyFill="1" applyBorder="1" applyAlignment="1" applyProtection="1">
      <alignment vertical="center"/>
      <protection locked="0"/>
    </xf>
    <xf numFmtId="0" fontId="32" fillId="0" borderId="40" xfId="0" applyFont="1" applyBorder="1" applyAlignment="1" applyProtection="1">
      <alignment horizontal="center" vertical="center"/>
      <protection locked="0"/>
    </xf>
    <xf numFmtId="0" fontId="33" fillId="21" borderId="40" xfId="0" applyFont="1" applyFill="1" applyBorder="1" applyAlignment="1" applyProtection="1">
      <alignment vertical="center"/>
      <protection locked="0"/>
    </xf>
    <xf numFmtId="10" fontId="33" fillId="21" borderId="41" xfId="1" applyNumberFormat="1" applyFont="1" applyFill="1" applyBorder="1" applyAlignment="1" applyProtection="1">
      <alignment vertical="center"/>
      <protection locked="0"/>
    </xf>
    <xf numFmtId="0" fontId="33" fillId="0" borderId="42" xfId="0" applyFont="1" applyBorder="1" applyAlignment="1" applyProtection="1">
      <alignment vertical="center"/>
      <protection locked="0"/>
    </xf>
    <xf numFmtId="0" fontId="32" fillId="21" borderId="4" xfId="0" applyFont="1" applyFill="1" applyBorder="1" applyAlignment="1" applyProtection="1">
      <alignment horizontal="center" vertical="center"/>
      <protection locked="0"/>
    </xf>
    <xf numFmtId="0" fontId="32" fillId="21" borderId="5" xfId="0" applyFont="1" applyFill="1" applyBorder="1" applyAlignment="1" applyProtection="1">
      <alignment horizontal="center" vertical="center"/>
      <protection locked="0"/>
    </xf>
    <xf numFmtId="10" fontId="32" fillId="0" borderId="43" xfId="1" applyNumberFormat="1" applyFont="1" applyBorder="1" applyAlignment="1" applyProtection="1">
      <alignment horizontal="right" vertical="center"/>
    </xf>
    <xf numFmtId="0" fontId="33" fillId="0" borderId="14" xfId="0" applyFont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33" fillId="0" borderId="15" xfId="0" applyFont="1" applyBorder="1" applyAlignment="1" applyProtection="1">
      <alignment vertical="center"/>
      <protection locked="0"/>
    </xf>
    <xf numFmtId="0" fontId="32" fillId="0" borderId="44" xfId="0" applyFont="1" applyBorder="1" applyAlignment="1" applyProtection="1">
      <alignment vertical="center"/>
      <protection locked="0"/>
    </xf>
    <xf numFmtId="0" fontId="32" fillId="21" borderId="45" xfId="0" applyFont="1" applyFill="1" applyBorder="1" applyAlignment="1" applyProtection="1">
      <alignment horizontal="center" vertical="center"/>
      <protection locked="0"/>
    </xf>
    <xf numFmtId="0" fontId="32" fillId="21" borderId="45" xfId="0" applyFont="1" applyFill="1" applyBorder="1" applyAlignment="1" applyProtection="1">
      <alignment vertical="center"/>
      <protection locked="0"/>
    </xf>
    <xf numFmtId="0" fontId="32" fillId="21" borderId="46" xfId="0" applyFont="1" applyFill="1" applyBorder="1" applyAlignment="1" applyProtection="1">
      <alignment vertical="center"/>
      <protection locked="0"/>
    </xf>
    <xf numFmtId="0" fontId="33" fillId="0" borderId="39" xfId="0" applyFont="1" applyBorder="1" applyAlignment="1" applyProtection="1">
      <alignment vertical="center"/>
      <protection locked="0"/>
    </xf>
    <xf numFmtId="0" fontId="32" fillId="21" borderId="40" xfId="0" applyFont="1" applyFill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5" xfId="0" applyFont="1" applyBorder="1" applyAlignment="1" applyProtection="1">
      <alignment horizontal="center" vertical="center"/>
      <protection locked="0"/>
    </xf>
    <xf numFmtId="0" fontId="32" fillId="0" borderId="45" xfId="0" applyFont="1" applyBorder="1" applyAlignment="1" applyProtection="1">
      <alignment horizontal="center" vertical="center"/>
      <protection locked="0"/>
    </xf>
    <xf numFmtId="0" fontId="32" fillId="0" borderId="45" xfId="0" applyFont="1" applyBorder="1" applyAlignment="1" applyProtection="1">
      <alignment vertical="center"/>
      <protection locked="0"/>
    </xf>
    <xf numFmtId="0" fontId="32" fillId="0" borderId="46" xfId="0" applyFont="1" applyBorder="1" applyAlignment="1" applyProtection="1">
      <alignment vertical="center"/>
      <protection locked="0"/>
    </xf>
    <xf numFmtId="0" fontId="33" fillId="0" borderId="40" xfId="0" applyFont="1" applyBorder="1" applyAlignment="1" applyProtection="1">
      <alignment vertical="center"/>
      <protection locked="0"/>
    </xf>
    <xf numFmtId="10" fontId="33" fillId="0" borderId="41" xfId="1" applyNumberFormat="1" applyFont="1" applyBorder="1" applyAlignment="1" applyProtection="1">
      <alignment vertical="center"/>
    </xf>
    <xf numFmtId="0" fontId="32" fillId="0" borderId="7" xfId="0" applyFont="1" applyBorder="1" applyAlignment="1" applyProtection="1">
      <alignment horizontal="center" vertical="center"/>
      <protection locked="0"/>
    </xf>
    <xf numFmtId="0" fontId="34" fillId="0" borderId="47" xfId="0" applyFont="1" applyBorder="1" applyAlignment="1" applyProtection="1">
      <alignment vertical="center"/>
      <protection locked="0"/>
    </xf>
    <xf numFmtId="10" fontId="33" fillId="0" borderId="15" xfId="1" applyNumberFormat="1" applyFont="1" applyBorder="1" applyAlignment="1" applyProtection="1">
      <alignment vertical="center"/>
    </xf>
    <xf numFmtId="0" fontId="32" fillId="0" borderId="4" xfId="0" applyFont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vertical="center"/>
      <protection locked="0"/>
    </xf>
    <xf numFmtId="10" fontId="32" fillId="0" borderId="15" xfId="1" applyNumberFormat="1" applyFont="1" applyBorder="1" applyAlignment="1" applyProtection="1">
      <alignment horizontal="right" vertical="center"/>
    </xf>
    <xf numFmtId="0" fontId="33" fillId="21" borderId="48" xfId="0" applyFont="1" applyFill="1" applyBorder="1" applyAlignment="1" applyProtection="1">
      <alignment vertical="center"/>
      <protection locked="0"/>
    </xf>
    <xf numFmtId="0" fontId="32" fillId="21" borderId="49" xfId="0" applyFont="1" applyFill="1" applyBorder="1" applyAlignment="1" applyProtection="1">
      <alignment horizontal="center" vertical="center"/>
      <protection locked="0"/>
    </xf>
    <xf numFmtId="0" fontId="33" fillId="0" borderId="47" xfId="0" applyFont="1" applyBorder="1" applyAlignment="1" applyProtection="1">
      <alignment vertical="center"/>
      <protection locked="0"/>
    </xf>
    <xf numFmtId="0" fontId="33" fillId="21" borderId="42" xfId="0" applyFont="1" applyFill="1" applyBorder="1" applyAlignment="1" applyProtection="1">
      <alignment vertical="center"/>
      <protection locked="0"/>
    </xf>
    <xf numFmtId="10" fontId="33" fillId="0" borderId="50" xfId="1" applyNumberFormat="1" applyFont="1" applyBorder="1" applyAlignment="1" applyProtection="1">
      <alignment vertical="center"/>
    </xf>
    <xf numFmtId="0" fontId="33" fillId="21" borderId="14" xfId="0" applyFont="1" applyFill="1" applyBorder="1" applyAlignment="1" applyProtection="1">
      <alignment vertical="center"/>
      <protection locked="0"/>
    </xf>
    <xf numFmtId="0" fontId="32" fillId="21" borderId="0" xfId="0" applyFont="1" applyFill="1" applyBorder="1" applyAlignment="1" applyProtection="1">
      <alignment horizontal="center" vertical="center"/>
      <protection locked="0"/>
    </xf>
    <xf numFmtId="0" fontId="33" fillId="21" borderId="0" xfId="0" applyFont="1" applyFill="1" applyBorder="1" applyAlignment="1" applyProtection="1">
      <alignment vertical="center"/>
      <protection locked="0"/>
    </xf>
    <xf numFmtId="0" fontId="33" fillId="21" borderId="15" xfId="0" applyFont="1" applyFill="1" applyBorder="1" applyAlignment="1" applyProtection="1">
      <alignment vertical="center"/>
      <protection locked="0"/>
    </xf>
    <xf numFmtId="0" fontId="32" fillId="21" borderId="14" xfId="0" applyFont="1" applyFill="1" applyBorder="1" applyAlignment="1" applyProtection="1">
      <alignment vertical="center"/>
      <protection locked="0"/>
    </xf>
    <xf numFmtId="0" fontId="33" fillId="21" borderId="0" xfId="0" applyFont="1" applyFill="1" applyBorder="1" applyAlignment="1" applyProtection="1">
      <alignment horizontal="left" vertical="center"/>
      <protection locked="0"/>
    </xf>
    <xf numFmtId="0" fontId="32" fillId="21" borderId="15" xfId="0" applyFont="1" applyFill="1" applyBorder="1" applyAlignment="1" applyProtection="1">
      <alignment vertical="center"/>
      <protection locked="0"/>
    </xf>
    <xf numFmtId="0" fontId="36" fillId="21" borderId="14" xfId="0" applyFont="1" applyFill="1" applyBorder="1" applyProtection="1">
      <protection locked="0"/>
    </xf>
    <xf numFmtId="0" fontId="36" fillId="21" borderId="0" xfId="0" applyFont="1" applyFill="1" applyBorder="1" applyProtection="1">
      <protection locked="0"/>
    </xf>
    <xf numFmtId="0" fontId="36" fillId="21" borderId="0" xfId="0" applyFont="1" applyFill="1" applyBorder="1" applyAlignment="1" applyProtection="1">
      <alignment horizontal="center"/>
      <protection locked="0"/>
    </xf>
    <xf numFmtId="0" fontId="36" fillId="21" borderId="15" xfId="0" applyFont="1" applyFill="1" applyBorder="1" applyAlignment="1" applyProtection="1">
      <alignment vertical="center"/>
      <protection locked="0"/>
    </xf>
    <xf numFmtId="0" fontId="36" fillId="21" borderId="0" xfId="0" applyFont="1" applyFill="1" applyBorder="1" applyAlignment="1" applyProtection="1">
      <alignment horizontal="center" vertical="top"/>
      <protection locked="0"/>
    </xf>
    <xf numFmtId="0" fontId="36" fillId="21" borderId="30" xfId="0" applyFont="1" applyFill="1" applyBorder="1" applyProtection="1">
      <protection locked="0"/>
    </xf>
    <xf numFmtId="0" fontId="36" fillId="21" borderId="31" xfId="0" applyFont="1" applyFill="1" applyBorder="1" applyProtection="1">
      <protection locked="0"/>
    </xf>
    <xf numFmtId="0" fontId="36" fillId="21" borderId="31" xfId="0" applyFont="1" applyFill="1" applyBorder="1" applyAlignment="1" applyProtection="1">
      <alignment horizontal="center" vertical="center" wrapText="1"/>
      <protection locked="0"/>
    </xf>
    <xf numFmtId="0" fontId="37" fillId="21" borderId="32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Protection="1">
      <protection locked="0"/>
    </xf>
    <xf numFmtId="10" fontId="32" fillId="21" borderId="52" xfId="1" applyNumberFormat="1" applyFont="1" applyFill="1" applyBorder="1" applyAlignment="1" applyProtection="1">
      <alignment vertical="center"/>
    </xf>
    <xf numFmtId="10" fontId="38" fillId="0" borderId="41" xfId="1" applyNumberFormat="1" applyFont="1" applyBorder="1" applyAlignment="1" applyProtection="1">
      <alignment vertical="center"/>
    </xf>
    <xf numFmtId="166" fontId="42" fillId="0" borderId="2" xfId="27" applyFont="1" applyFill="1" applyBorder="1"/>
    <xf numFmtId="0" fontId="40" fillId="0" borderId="2" xfId="0" applyFont="1" applyFill="1" applyBorder="1" applyAlignment="1">
      <alignment horizontal="center"/>
    </xf>
    <xf numFmtId="4" fontId="0" fillId="0" borderId="0" xfId="0" applyNumberFormat="1"/>
    <xf numFmtId="43" fontId="5" fillId="0" borderId="2" xfId="0" applyNumberFormat="1" applyFont="1" applyBorder="1"/>
    <xf numFmtId="0" fontId="1" fillId="7" borderId="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right" vertical="top" wrapText="1"/>
    </xf>
    <xf numFmtId="0" fontId="1" fillId="7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center" vertical="top" wrapText="1"/>
    </xf>
    <xf numFmtId="168" fontId="2" fillId="4" borderId="1" xfId="0" applyNumberFormat="1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5" fillId="23" borderId="1" xfId="0" applyFont="1" applyFill="1" applyBorder="1" applyAlignment="1">
      <alignment horizontal="left" vertical="top" wrapText="1"/>
    </xf>
    <xf numFmtId="0" fontId="5" fillId="23" borderId="1" xfId="0" applyFont="1" applyFill="1" applyBorder="1" applyAlignment="1">
      <alignment horizontal="right" vertical="top" wrapText="1"/>
    </xf>
    <xf numFmtId="0" fontId="5" fillId="23" borderId="1" xfId="0" applyFont="1" applyFill="1" applyBorder="1" applyAlignment="1">
      <alignment horizontal="center" vertical="top" wrapText="1"/>
    </xf>
    <xf numFmtId="168" fontId="5" fillId="23" borderId="1" xfId="0" applyNumberFormat="1" applyFont="1" applyFill="1" applyBorder="1" applyAlignment="1">
      <alignment horizontal="right" vertical="top" wrapText="1"/>
    </xf>
    <xf numFmtId="4" fontId="5" fillId="23" borderId="1" xfId="0" applyNumberFormat="1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3" fillId="7" borderId="0" xfId="0" applyFont="1" applyFill="1" applyAlignment="1">
      <alignment horizontal="right" vertical="top" wrapText="1"/>
    </xf>
    <xf numFmtId="168" fontId="3" fillId="7" borderId="0" xfId="0" applyNumberFormat="1" applyFont="1" applyFill="1" applyAlignment="1">
      <alignment horizontal="right" vertical="top" wrapText="1"/>
    </xf>
    <xf numFmtId="4" fontId="3" fillId="7" borderId="0" xfId="0" applyNumberFormat="1" applyFont="1" applyFill="1" applyAlignment="1">
      <alignment horizontal="right" vertical="top" wrapText="1"/>
    </xf>
    <xf numFmtId="0" fontId="2" fillId="4" borderId="58" xfId="0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right" vertical="top" wrapText="1"/>
    </xf>
    <xf numFmtId="0" fontId="5" fillId="24" borderId="1" xfId="0" applyFont="1" applyFill="1" applyBorder="1" applyAlignment="1">
      <alignment horizontal="center" vertical="top" wrapText="1"/>
    </xf>
    <xf numFmtId="168" fontId="5" fillId="24" borderId="1" xfId="0" applyNumberFormat="1" applyFont="1" applyFill="1" applyBorder="1" applyAlignment="1">
      <alignment horizontal="right" vertical="top" wrapText="1"/>
    </xf>
    <xf numFmtId="4" fontId="5" fillId="24" borderId="1" xfId="0" applyNumberFormat="1" applyFont="1" applyFill="1" applyBorder="1" applyAlignment="1">
      <alignment horizontal="right" vertical="top" wrapText="1"/>
    </xf>
    <xf numFmtId="0" fontId="3" fillId="7" borderId="0" xfId="0" applyFont="1" applyFill="1" applyAlignment="1">
      <alignment horizontal="center" vertical="top" wrapText="1"/>
    </xf>
    <xf numFmtId="0" fontId="1" fillId="2" borderId="33" xfId="0" applyFont="1" applyFill="1" applyBorder="1" applyAlignment="1">
      <alignment horizontal="left" vertical="top" wrapText="1"/>
    </xf>
    <xf numFmtId="0" fontId="1" fillId="2" borderId="3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45" fillId="2" borderId="15" xfId="0" applyFont="1" applyFill="1" applyBorder="1" applyAlignment="1">
      <alignment horizontal="center" vertical="top" wrapText="1"/>
    </xf>
    <xf numFmtId="0" fontId="3" fillId="5" borderId="14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left" vertical="top" wrapText="1"/>
    </xf>
    <xf numFmtId="0" fontId="45" fillId="5" borderId="15" xfId="0" applyFont="1" applyFill="1" applyBorder="1" applyAlignment="1">
      <alignment vertical="top" wrapText="1"/>
    </xf>
    <xf numFmtId="0" fontId="1" fillId="3" borderId="30" xfId="0" applyFont="1" applyFill="1" applyBorder="1" applyAlignment="1">
      <alignment wrapText="1"/>
    </xf>
    <xf numFmtId="0" fontId="0" fillId="0" borderId="31" xfId="0" applyBorder="1" applyAlignment="1"/>
    <xf numFmtId="0" fontId="45" fillId="0" borderId="32" xfId="0" applyFont="1" applyBorder="1" applyAlignment="1"/>
    <xf numFmtId="0" fontId="45" fillId="2" borderId="35" xfId="0" applyFont="1" applyFill="1" applyBorder="1" applyAlignment="1">
      <alignment vertical="top" wrapText="1"/>
    </xf>
    <xf numFmtId="0" fontId="5" fillId="7" borderId="5" xfId="0" applyFont="1" applyFill="1" applyBorder="1" applyAlignment="1">
      <alignment horizontal="center" vertical="top" wrapText="1"/>
    </xf>
    <xf numFmtId="0" fontId="5" fillId="7" borderId="54" xfId="0" applyFont="1" applyFill="1" applyBorder="1" applyAlignment="1">
      <alignment horizontal="center" vertical="top" wrapText="1"/>
    </xf>
    <xf numFmtId="0" fontId="5" fillId="7" borderId="7" xfId="0" applyFont="1" applyFill="1" applyBorder="1" applyAlignment="1">
      <alignment horizontal="center" vertical="top" wrapText="1"/>
    </xf>
    <xf numFmtId="0" fontId="5" fillId="7" borderId="60" xfId="0" applyFont="1" applyFill="1" applyBorder="1" applyAlignment="1">
      <alignment horizontal="center" vertical="top" wrapText="1"/>
    </xf>
    <xf numFmtId="0" fontId="2" fillId="0" borderId="5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2" xfId="1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2" fontId="2" fillId="0" borderId="50" xfId="0" applyNumberFormat="1" applyFont="1" applyFill="1" applyBorder="1" applyAlignment="1">
      <alignment horizontal="right" vertical="top" wrapText="1"/>
    </xf>
    <xf numFmtId="10" fontId="2" fillId="0" borderId="5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  <xf numFmtId="4" fontId="2" fillId="0" borderId="50" xfId="0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0" fontId="23" fillId="22" borderId="53" xfId="0" applyFont="1" applyFill="1" applyBorder="1" applyAlignment="1">
      <alignment horizontal="center" vertical="center" wrapText="1"/>
    </xf>
    <xf numFmtId="2" fontId="10" fillId="25" borderId="59" xfId="2" applyNumberFormat="1" applyFont="1" applyFill="1" applyBorder="1" applyAlignment="1">
      <alignment vertical="center" wrapText="1"/>
    </xf>
    <xf numFmtId="0" fontId="3" fillId="22" borderId="54" xfId="0" applyFont="1" applyFill="1" applyBorder="1" applyAlignment="1">
      <alignment horizontal="center" vertical="center" wrapText="1"/>
    </xf>
    <xf numFmtId="0" fontId="3" fillId="22" borderId="7" xfId="0" applyFont="1" applyFill="1" applyBorder="1" applyAlignment="1">
      <alignment horizontal="center" vertical="center" wrapText="1"/>
    </xf>
    <xf numFmtId="0" fontId="3" fillId="22" borderId="7" xfId="0" applyFont="1" applyFill="1" applyBorder="1" applyAlignment="1">
      <alignment horizontal="left" vertical="center" wrapText="1"/>
    </xf>
    <xf numFmtId="0" fontId="3" fillId="22" borderId="7" xfId="0" applyFont="1" applyFill="1" applyBorder="1" applyAlignment="1">
      <alignment horizontal="right" vertical="center" wrapText="1"/>
    </xf>
    <xf numFmtId="0" fontId="3" fillId="22" borderId="60" xfId="0" applyFont="1" applyFill="1" applyBorder="1" applyAlignment="1">
      <alignment horizontal="center" vertical="center" wrapText="1"/>
    </xf>
    <xf numFmtId="0" fontId="3" fillId="22" borderId="59" xfId="0" applyFont="1" applyFill="1" applyBorder="1" applyAlignment="1">
      <alignment horizontal="center" vertical="center" wrapText="1"/>
    </xf>
    <xf numFmtId="0" fontId="3" fillId="26" borderId="5" xfId="0" applyFont="1" applyFill="1" applyBorder="1" applyAlignment="1">
      <alignment vertical="top" wrapText="1"/>
    </xf>
    <xf numFmtId="4" fontId="3" fillId="27" borderId="2" xfId="0" applyNumberFormat="1" applyFont="1" applyFill="1" applyBorder="1" applyAlignment="1">
      <alignment vertical="top" wrapText="1"/>
    </xf>
    <xf numFmtId="167" fontId="3" fillId="27" borderId="50" xfId="0" applyNumberFormat="1" applyFont="1" applyFill="1" applyBorder="1" applyAlignment="1">
      <alignment vertical="top" wrapText="1"/>
    </xf>
    <xf numFmtId="4" fontId="3" fillId="27" borderId="62" xfId="0" applyNumberFormat="1" applyFont="1" applyFill="1" applyBorder="1" applyAlignment="1">
      <alignment vertical="top" wrapText="1"/>
    </xf>
    <xf numFmtId="167" fontId="3" fillId="27" borderId="63" xfId="0" applyNumberFormat="1" applyFont="1" applyFill="1" applyBorder="1" applyAlignment="1">
      <alignment vertical="top" wrapText="1"/>
    </xf>
    <xf numFmtId="0" fontId="1" fillId="7" borderId="67" xfId="0" applyFont="1" applyFill="1" applyBorder="1" applyAlignment="1">
      <alignment horizontal="left" vertical="top" wrapText="1"/>
    </xf>
    <xf numFmtId="0" fontId="1" fillId="7" borderId="67" xfId="0" applyFont="1" applyFill="1" applyBorder="1" applyAlignment="1">
      <alignment horizontal="right" vertical="top" wrapText="1"/>
    </xf>
    <xf numFmtId="0" fontId="1" fillId="7" borderId="67" xfId="0" applyFont="1" applyFill="1" applyBorder="1" applyAlignment="1">
      <alignment horizontal="center" vertical="top" wrapText="1"/>
    </xf>
    <xf numFmtId="0" fontId="3" fillId="7" borderId="14" xfId="0" applyFont="1" applyFill="1" applyBorder="1" applyAlignment="1">
      <alignment horizontal="left" vertical="top" wrapText="1"/>
    </xf>
    <xf numFmtId="2" fontId="49" fillId="25" borderId="60" xfId="2" applyNumberFormat="1" applyFont="1" applyFill="1" applyBorder="1" applyAlignment="1">
      <alignment vertical="center" wrapText="1"/>
    </xf>
    <xf numFmtId="4" fontId="49" fillId="25" borderId="60" xfId="2" applyNumberFormat="1" applyFont="1" applyFill="1" applyBorder="1" applyAlignment="1">
      <alignment vertical="center" wrapText="1"/>
    </xf>
    <xf numFmtId="0" fontId="0" fillId="0" borderId="0" xfId="0"/>
    <xf numFmtId="0" fontId="1" fillId="7" borderId="67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5" fillId="23" borderId="1" xfId="0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left" vertical="top" wrapText="1"/>
    </xf>
    <xf numFmtId="0" fontId="0" fillId="0" borderId="0" xfId="0"/>
    <xf numFmtId="0" fontId="45" fillId="2" borderId="15" xfId="0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2" fontId="2" fillId="0" borderId="60" xfId="0" applyNumberFormat="1" applyFont="1" applyFill="1" applyBorder="1" applyAlignment="1">
      <alignment horizontal="right" vertical="top" wrapText="1"/>
    </xf>
    <xf numFmtId="10" fontId="2" fillId="0" borderId="59" xfId="1" applyNumberFormat="1" applyFont="1" applyFill="1" applyBorder="1" applyAlignment="1">
      <alignment horizontal="right" vertical="top" wrapText="1"/>
    </xf>
    <xf numFmtId="2" fontId="2" fillId="0" borderId="2" xfId="1" applyNumberFormat="1" applyFont="1" applyFill="1" applyBorder="1" applyAlignment="1">
      <alignment horizontal="right" vertical="top" wrapText="1"/>
    </xf>
    <xf numFmtId="0" fontId="5" fillId="7" borderId="0" xfId="0" applyFont="1" applyFill="1" applyBorder="1" applyAlignment="1">
      <alignment horizontal="right" vertical="top" wrapText="1"/>
    </xf>
    <xf numFmtId="4" fontId="5" fillId="7" borderId="0" xfId="0" applyNumberFormat="1" applyFont="1" applyFill="1" applyBorder="1" applyAlignment="1">
      <alignment horizontal="right" vertical="top" wrapText="1"/>
    </xf>
    <xf numFmtId="0" fontId="3" fillId="7" borderId="31" xfId="0" applyFont="1" applyFill="1" applyBorder="1" applyAlignment="1">
      <alignment horizontal="right" vertical="top" wrapText="1"/>
    </xf>
    <xf numFmtId="168" fontId="3" fillId="7" borderId="31" xfId="0" applyNumberFormat="1" applyFont="1" applyFill="1" applyBorder="1" applyAlignment="1">
      <alignment horizontal="right" vertical="top" wrapText="1"/>
    </xf>
    <xf numFmtId="4" fontId="3" fillId="7" borderId="31" xfId="0" applyNumberFormat="1" applyFont="1" applyFill="1" applyBorder="1" applyAlignment="1">
      <alignment horizontal="right" vertical="top" wrapText="1"/>
    </xf>
    <xf numFmtId="169" fontId="2" fillId="4" borderId="1" xfId="1" applyNumberFormat="1" applyFont="1" applyFill="1" applyBorder="1" applyAlignment="1">
      <alignment horizontal="right" vertical="top" wrapText="1"/>
    </xf>
    <xf numFmtId="0" fontId="47" fillId="7" borderId="68" xfId="0" applyFont="1" applyFill="1" applyBorder="1" applyAlignment="1">
      <alignment horizontal="center" wrapText="1"/>
    </xf>
    <xf numFmtId="0" fontId="48" fillId="0" borderId="68" xfId="0" applyFont="1" applyBorder="1"/>
    <xf numFmtId="0" fontId="44" fillId="0" borderId="70" xfId="0" applyFont="1" applyFill="1" applyBorder="1" applyAlignment="1">
      <alignment horizontal="center"/>
    </xf>
    <xf numFmtId="2" fontId="41" fillId="0" borderId="3" xfId="0" applyNumberFormat="1" applyFont="1" applyFill="1" applyBorder="1" applyAlignment="1">
      <alignment horizontal="left" vertical="center" wrapText="1"/>
    </xf>
    <xf numFmtId="0" fontId="40" fillId="0" borderId="53" xfId="0" applyFont="1" applyFill="1" applyBorder="1" applyAlignment="1">
      <alignment horizontal="center"/>
    </xf>
    <xf numFmtId="0" fontId="40" fillId="0" borderId="50" xfId="0" applyFont="1" applyFill="1" applyBorder="1" applyAlignment="1">
      <alignment horizontal="center"/>
    </xf>
    <xf numFmtId="10" fontId="42" fillId="0" borderId="53" xfId="0" applyNumberFormat="1" applyFont="1" applyFill="1" applyBorder="1" applyAlignment="1">
      <alignment horizontal="center"/>
    </xf>
    <xf numFmtId="4" fontId="42" fillId="0" borderId="50" xfId="0" applyNumberFormat="1" applyFont="1" applyFill="1" applyBorder="1" applyAlignment="1"/>
    <xf numFmtId="10" fontId="42" fillId="0" borderId="61" xfId="0" applyNumberFormat="1" applyFont="1" applyFill="1" applyBorder="1" applyAlignment="1">
      <alignment horizontal="center"/>
    </xf>
    <xf numFmtId="166" fontId="42" fillId="0" borderId="62" xfId="27" applyFont="1" applyFill="1" applyBorder="1"/>
    <xf numFmtId="4" fontId="42" fillId="0" borderId="63" xfId="0" applyNumberFormat="1" applyFont="1" applyFill="1" applyBorder="1" applyAlignment="1"/>
    <xf numFmtId="10" fontId="50" fillId="0" borderId="2" xfId="1" applyNumberFormat="1" applyFont="1" applyFill="1" applyBorder="1" applyAlignment="1">
      <alignment horizontal="center"/>
    </xf>
    <xf numFmtId="10" fontId="50" fillId="0" borderId="62" xfId="1" applyNumberFormat="1" applyFont="1" applyFill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9" fontId="44" fillId="0" borderId="3" xfId="1" applyFont="1" applyFill="1" applyBorder="1" applyProtection="1"/>
    <xf numFmtId="0" fontId="44" fillId="0" borderId="2" xfId="0" applyFont="1" applyBorder="1" applyAlignment="1">
      <alignment horizontal="center"/>
    </xf>
    <xf numFmtId="0" fontId="44" fillId="0" borderId="2" xfId="0" applyFont="1" applyBorder="1"/>
    <xf numFmtId="10" fontId="51" fillId="0" borderId="41" xfId="1" applyNumberFormat="1" applyFont="1" applyBorder="1" applyAlignment="1" applyProtection="1">
      <alignment vertical="center"/>
      <protection locked="0"/>
    </xf>
    <xf numFmtId="0" fontId="0" fillId="0" borderId="69" xfId="0" applyBorder="1"/>
    <xf numFmtId="49" fontId="44" fillId="0" borderId="54" xfId="0" applyNumberFormat="1" applyFont="1" applyFill="1" applyBorder="1" applyAlignment="1">
      <alignment horizontal="center"/>
    </xf>
    <xf numFmtId="49" fontId="40" fillId="0" borderId="53" xfId="0" applyNumberFormat="1" applyFont="1" applyFill="1" applyBorder="1" applyAlignment="1">
      <alignment horizontal="center"/>
    </xf>
    <xf numFmtId="0" fontId="44" fillId="0" borderId="53" xfId="1" applyNumberFormat="1" applyFont="1" applyFill="1" applyBorder="1" applyAlignment="1" applyProtection="1">
      <alignment horizontal="center"/>
    </xf>
    <xf numFmtId="43" fontId="5" fillId="0" borderId="50" xfId="0" applyNumberFormat="1" applyFont="1" applyBorder="1"/>
    <xf numFmtId="10" fontId="5" fillId="0" borderId="50" xfId="0" applyNumberFormat="1" applyFont="1" applyBorder="1" applyAlignment="1">
      <alignment horizontal="center"/>
    </xf>
    <xf numFmtId="0" fontId="0" fillId="0" borderId="50" xfId="0" applyBorder="1"/>
    <xf numFmtId="43" fontId="44" fillId="0" borderId="50" xfId="0" applyNumberFormat="1" applyFont="1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45" fillId="0" borderId="31" xfId="0" applyFont="1" applyBorder="1" applyAlignment="1">
      <alignment horizontal="center" vertical="center"/>
    </xf>
    <xf numFmtId="0" fontId="45" fillId="0" borderId="32" xfId="0" applyFont="1" applyBorder="1" applyAlignment="1">
      <alignment horizontal="center" vertical="center"/>
    </xf>
    <xf numFmtId="0" fontId="45" fillId="2" borderId="34" xfId="0" applyFont="1" applyFill="1" applyBorder="1" applyAlignment="1">
      <alignment horizontal="center" vertical="center" wrapText="1"/>
    </xf>
    <xf numFmtId="0" fontId="45" fillId="2" borderId="35" xfId="0" applyFont="1" applyFill="1" applyBorder="1" applyAlignment="1">
      <alignment horizontal="center" vertical="center" wrapText="1"/>
    </xf>
    <xf numFmtId="0" fontId="3" fillId="27" borderId="3" xfId="0" applyFont="1" applyFill="1" applyBorder="1" applyAlignment="1">
      <alignment horizontal="right" vertical="top" wrapText="1"/>
    </xf>
    <xf numFmtId="0" fontId="3" fillId="27" borderId="4" xfId="0" applyFont="1" applyFill="1" applyBorder="1" applyAlignment="1">
      <alignment horizontal="right" vertical="top" wrapText="1"/>
    </xf>
    <xf numFmtId="0" fontId="3" fillId="27" borderId="5" xfId="0" applyFont="1" applyFill="1" applyBorder="1" applyAlignment="1">
      <alignment horizontal="right" vertical="top" wrapText="1"/>
    </xf>
    <xf numFmtId="0" fontId="45" fillId="5" borderId="0" xfId="0" applyFont="1" applyFill="1" applyBorder="1" applyAlignment="1">
      <alignment horizontal="center" vertical="center" wrapText="1"/>
    </xf>
    <xf numFmtId="0" fontId="45" fillId="5" borderId="15" xfId="0" applyFont="1" applyFill="1" applyBorder="1" applyAlignment="1">
      <alignment horizontal="center" vertical="center" wrapText="1"/>
    </xf>
    <xf numFmtId="0" fontId="45" fillId="2" borderId="0" xfId="0" applyFont="1" applyFill="1" applyBorder="1" applyAlignment="1">
      <alignment horizontal="center" vertical="center" wrapText="1"/>
    </xf>
    <xf numFmtId="0" fontId="45" fillId="2" borderId="15" xfId="0" applyFont="1" applyFill="1" applyBorder="1" applyAlignment="1">
      <alignment horizontal="center" vertical="center" wrapText="1"/>
    </xf>
    <xf numFmtId="0" fontId="3" fillId="27" borderId="61" xfId="0" applyFont="1" applyFill="1" applyBorder="1" applyAlignment="1">
      <alignment horizontal="right" vertical="top" wrapText="1"/>
    </xf>
    <xf numFmtId="0" fontId="3" fillId="27" borderId="62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center" vertical="top" wrapText="1"/>
    </xf>
    <xf numFmtId="0" fontId="0" fillId="0" borderId="0" xfId="0"/>
    <xf numFmtId="0" fontId="3" fillId="27" borderId="53" xfId="0" applyFont="1" applyFill="1" applyBorder="1" applyAlignment="1">
      <alignment horizontal="right" vertical="top" wrapText="1"/>
    </xf>
    <xf numFmtId="0" fontId="3" fillId="27" borderId="2" xfId="0" applyFont="1" applyFill="1" applyBorder="1" applyAlignment="1">
      <alignment horizontal="right" vertical="top" wrapText="1"/>
    </xf>
    <xf numFmtId="2" fontId="10" fillId="25" borderId="3" xfId="2" applyNumberFormat="1" applyFont="1" applyFill="1" applyBorder="1" applyAlignment="1">
      <alignment horizontal="left" vertical="center" wrapText="1"/>
    </xf>
    <xf numFmtId="2" fontId="10" fillId="25" borderId="4" xfId="2" applyNumberFormat="1" applyFont="1" applyFill="1" applyBorder="1" applyAlignment="1">
      <alignment horizontal="left" vertical="center" wrapText="1"/>
    </xf>
    <xf numFmtId="2" fontId="10" fillId="25" borderId="5" xfId="2" applyNumberFormat="1" applyFont="1" applyFill="1" applyBorder="1" applyAlignment="1">
      <alignment horizontal="left" vertical="center" wrapText="1"/>
    </xf>
    <xf numFmtId="0" fontId="3" fillId="27" borderId="64" xfId="0" applyFont="1" applyFill="1" applyBorder="1" applyAlignment="1">
      <alignment horizontal="right" vertical="top" wrapText="1"/>
    </xf>
    <xf numFmtId="0" fontId="3" fillId="27" borderId="65" xfId="0" applyFont="1" applyFill="1" applyBorder="1" applyAlignment="1">
      <alignment horizontal="right" vertical="top" wrapText="1"/>
    </xf>
    <xf numFmtId="0" fontId="3" fillId="27" borderId="66" xfId="0" applyFont="1" applyFill="1" applyBorder="1" applyAlignment="1">
      <alignment horizontal="right" vertical="top" wrapText="1"/>
    </xf>
    <xf numFmtId="0" fontId="45" fillId="2" borderId="33" xfId="0" applyFont="1" applyFill="1" applyBorder="1" applyAlignment="1">
      <alignment horizontal="center" vertical="top" wrapText="1"/>
    </xf>
    <xf numFmtId="0" fontId="45" fillId="2" borderId="34" xfId="0" applyFont="1" applyFill="1" applyBorder="1" applyAlignment="1">
      <alignment horizontal="center" vertical="top" wrapText="1"/>
    </xf>
    <xf numFmtId="0" fontId="45" fillId="2" borderId="35" xfId="0" applyFont="1" applyFill="1" applyBorder="1" applyAlignment="1">
      <alignment horizontal="center" vertical="top" wrapText="1"/>
    </xf>
    <xf numFmtId="0" fontId="45" fillId="2" borderId="14" xfId="0" applyFont="1" applyFill="1" applyBorder="1" applyAlignment="1">
      <alignment horizontal="center" vertical="top" wrapText="1"/>
    </xf>
    <xf numFmtId="0" fontId="45" fillId="2" borderId="0" xfId="0" applyFont="1" applyFill="1" applyBorder="1" applyAlignment="1">
      <alignment horizontal="center" vertical="top" wrapText="1"/>
    </xf>
    <xf numFmtId="0" fontId="45" fillId="2" borderId="15" xfId="0" applyFont="1" applyFill="1" applyBorder="1" applyAlignment="1">
      <alignment horizontal="center" vertical="top" wrapText="1"/>
    </xf>
    <xf numFmtId="0" fontId="45" fillId="5" borderId="0" xfId="0" applyFont="1" applyFill="1" applyBorder="1" applyAlignment="1">
      <alignment horizontal="center" vertical="top" wrapText="1"/>
    </xf>
    <xf numFmtId="0" fontId="45" fillId="5" borderId="15" xfId="0" applyFont="1" applyFill="1" applyBorder="1" applyAlignment="1">
      <alignment horizontal="center" vertical="top" wrapText="1"/>
    </xf>
    <xf numFmtId="0" fontId="5" fillId="23" borderId="1" xfId="0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right" vertical="top" wrapText="1"/>
    </xf>
    <xf numFmtId="0" fontId="1" fillId="7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" fillId="7" borderId="67" xfId="0" applyFont="1" applyFill="1" applyBorder="1" applyAlignment="1">
      <alignment horizontal="left" vertical="top" wrapText="1"/>
    </xf>
    <xf numFmtId="0" fontId="47" fillId="7" borderId="30" xfId="0" applyFont="1" applyFill="1" applyBorder="1" applyAlignment="1">
      <alignment horizontal="center" wrapText="1"/>
    </xf>
    <xf numFmtId="0" fontId="48" fillId="0" borderId="31" xfId="0" applyFont="1" applyBorder="1"/>
    <xf numFmtId="0" fontId="48" fillId="0" borderId="32" xfId="0" applyFont="1" applyBorder="1"/>
    <xf numFmtId="0" fontId="5" fillId="7" borderId="0" xfId="0" applyFont="1" applyFill="1" applyBorder="1" applyAlignment="1">
      <alignment horizontal="right" vertical="top" wrapText="1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4" xfId="0" applyFont="1" applyBorder="1" applyAlignment="1" applyProtection="1">
      <alignment horizontal="center" vertical="center" wrapText="1"/>
      <protection locked="0"/>
    </xf>
    <xf numFmtId="0" fontId="31" fillId="0" borderId="35" xfId="0" applyFont="1" applyBorder="1" applyAlignment="1" applyProtection="1">
      <alignment horizontal="center" vertical="center" wrapText="1"/>
      <protection locked="0"/>
    </xf>
    <xf numFmtId="0" fontId="31" fillId="0" borderId="14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31" fillId="0" borderId="15" xfId="0" applyFont="1" applyBorder="1" applyAlignment="1" applyProtection="1">
      <alignment horizontal="center" vertical="center" wrapText="1"/>
      <protection locked="0"/>
    </xf>
    <xf numFmtId="0" fontId="31" fillId="0" borderId="30" xfId="0" applyFont="1" applyBorder="1" applyAlignment="1" applyProtection="1">
      <alignment horizontal="center" vertical="center" wrapText="1"/>
      <protection locked="0"/>
    </xf>
    <xf numFmtId="0" fontId="31" fillId="0" borderId="31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3" fillId="21" borderId="51" xfId="0" applyFont="1" applyFill="1" applyBorder="1" applyAlignment="1" applyProtection="1">
      <alignment horizontal="center" vertical="center"/>
      <protection locked="0"/>
    </xf>
    <xf numFmtId="0" fontId="33" fillId="0" borderId="48" xfId="0" applyFont="1" applyBorder="1" applyAlignment="1" applyProtection="1">
      <alignment horizontal="left" vertical="center"/>
      <protection locked="0"/>
    </xf>
    <xf numFmtId="0" fontId="28" fillId="0" borderId="25" xfId="18" applyFont="1" applyFill="1" applyBorder="1" applyAlignment="1">
      <alignment horizontal="center" vertical="center"/>
    </xf>
    <xf numFmtId="0" fontId="28" fillId="0" borderId="23" xfId="18" applyFont="1" applyFill="1" applyBorder="1" applyAlignment="1">
      <alignment horizontal="center" vertical="center"/>
    </xf>
    <xf numFmtId="0" fontId="28" fillId="0" borderId="26" xfId="18" applyFont="1" applyFill="1" applyBorder="1" applyAlignment="1">
      <alignment horizontal="center" vertical="center"/>
    </xf>
    <xf numFmtId="0" fontId="29" fillId="19" borderId="27" xfId="18" applyFont="1" applyFill="1" applyBorder="1" applyAlignment="1">
      <alignment horizontal="center" vertical="center"/>
    </xf>
    <xf numFmtId="0" fontId="29" fillId="19" borderId="28" xfId="18" applyFont="1" applyFill="1" applyBorder="1" applyAlignment="1">
      <alignment horizontal="center" vertical="center"/>
    </xf>
    <xf numFmtId="0" fontId="30" fillId="0" borderId="33" xfId="0" applyFont="1" applyFill="1" applyBorder="1" applyAlignment="1">
      <alignment horizontal="center" vertical="center" wrapText="1" readingOrder="1"/>
    </xf>
    <xf numFmtId="0" fontId="30" fillId="0" borderId="34" xfId="0" applyFont="1" applyFill="1" applyBorder="1" applyAlignment="1">
      <alignment horizontal="center" vertical="center" wrapText="1" readingOrder="1"/>
    </xf>
    <xf numFmtId="0" fontId="30" fillId="0" borderId="35" xfId="0" applyFont="1" applyFill="1" applyBorder="1" applyAlignment="1">
      <alignment horizontal="center" vertical="center" wrapText="1" readingOrder="1"/>
    </xf>
    <xf numFmtId="0" fontId="30" fillId="0" borderId="30" xfId="0" applyFont="1" applyFill="1" applyBorder="1" applyAlignment="1">
      <alignment horizontal="center" vertical="center" wrapText="1" readingOrder="1"/>
    </xf>
    <xf numFmtId="0" fontId="30" fillId="0" borderId="31" xfId="0" applyFont="1" applyFill="1" applyBorder="1" applyAlignment="1">
      <alignment horizontal="center" vertical="center" wrapText="1" readingOrder="1"/>
    </xf>
    <xf numFmtId="0" fontId="30" fillId="0" borderId="32" xfId="0" applyFont="1" applyFill="1" applyBorder="1" applyAlignment="1">
      <alignment horizontal="center" vertical="center" wrapText="1" readingOrder="1"/>
    </xf>
    <xf numFmtId="0" fontId="27" fillId="20" borderId="25" xfId="18" applyFont="1" applyFill="1" applyBorder="1" applyAlignment="1">
      <alignment horizontal="left" vertical="center"/>
    </xf>
    <xf numFmtId="0" fontId="27" fillId="20" borderId="23" xfId="18" applyFont="1" applyFill="1" applyBorder="1" applyAlignment="1">
      <alignment horizontal="left" vertical="center"/>
    </xf>
    <xf numFmtId="0" fontId="27" fillId="20" borderId="26" xfId="18" applyFont="1" applyFill="1" applyBorder="1" applyAlignment="1">
      <alignment horizontal="left" vertical="center"/>
    </xf>
    <xf numFmtId="0" fontId="27" fillId="0" borderId="25" xfId="18" applyFont="1" applyBorder="1" applyAlignment="1">
      <alignment horizontal="left" vertical="center"/>
    </xf>
    <xf numFmtId="0" fontId="27" fillId="0" borderId="23" xfId="18" applyFont="1" applyBorder="1" applyAlignment="1">
      <alignment horizontal="left" vertical="center"/>
    </xf>
    <xf numFmtId="0" fontId="27" fillId="0" borderId="26" xfId="18" applyFont="1" applyBorder="1" applyAlignment="1">
      <alignment horizontal="left" vertical="center"/>
    </xf>
    <xf numFmtId="0" fontId="26" fillId="19" borderId="22" xfId="18" applyFont="1" applyFill="1" applyBorder="1" applyAlignment="1">
      <alignment horizontal="center" vertical="center"/>
    </xf>
    <xf numFmtId="0" fontId="26" fillId="19" borderId="23" xfId="18" applyFont="1" applyFill="1" applyBorder="1" applyAlignment="1">
      <alignment horizontal="center" vertical="center"/>
    </xf>
    <xf numFmtId="0" fontId="26" fillId="19" borderId="24" xfId="18" applyFont="1" applyFill="1" applyBorder="1" applyAlignment="1">
      <alignment horizontal="center" vertical="center"/>
    </xf>
    <xf numFmtId="0" fontId="28" fillId="20" borderId="25" xfId="18" applyFont="1" applyFill="1" applyBorder="1" applyAlignment="1">
      <alignment horizontal="center" vertical="center"/>
    </xf>
    <xf numFmtId="0" fontId="28" fillId="20" borderId="23" xfId="18" applyFont="1" applyFill="1" applyBorder="1" applyAlignment="1">
      <alignment horizontal="center" vertical="center"/>
    </xf>
    <xf numFmtId="0" fontId="28" fillId="20" borderId="26" xfId="18" applyFont="1" applyFill="1" applyBorder="1" applyAlignment="1">
      <alignment horizontal="center" vertical="center"/>
    </xf>
    <xf numFmtId="0" fontId="27" fillId="20" borderId="25" xfId="18" applyFont="1" applyFill="1" applyBorder="1" applyAlignment="1">
      <alignment horizontal="left" vertical="center" wrapText="1"/>
    </xf>
    <xf numFmtId="0" fontId="27" fillId="20" borderId="23" xfId="18" applyFont="1" applyFill="1" applyBorder="1" applyAlignment="1">
      <alignment horizontal="left" vertical="center" wrapText="1"/>
    </xf>
    <xf numFmtId="0" fontId="27" fillId="20" borderId="26" xfId="18" applyFont="1" applyFill="1" applyBorder="1" applyAlignment="1">
      <alignment horizontal="left" vertical="center" wrapText="1"/>
    </xf>
    <xf numFmtId="0" fontId="24" fillId="0" borderId="8" xfId="17" applyFont="1" applyBorder="1" applyAlignment="1">
      <alignment horizontal="center" vertical="center"/>
    </xf>
    <xf numFmtId="0" fontId="24" fillId="0" borderId="9" xfId="17" applyFont="1" applyBorder="1" applyAlignment="1">
      <alignment horizontal="center" vertical="center"/>
    </xf>
    <xf numFmtId="0" fontId="24" fillId="0" borderId="10" xfId="17" applyFont="1" applyBorder="1" applyAlignment="1">
      <alignment horizontal="center" vertical="center"/>
    </xf>
    <xf numFmtId="0" fontId="25" fillId="0" borderId="16" xfId="18" applyFont="1" applyBorder="1" applyAlignment="1">
      <alignment horizontal="center" vertical="center"/>
    </xf>
    <xf numFmtId="0" fontId="25" fillId="0" borderId="19" xfId="18" applyFont="1" applyBorder="1" applyAlignment="1">
      <alignment horizontal="center" vertical="center"/>
    </xf>
    <xf numFmtId="0" fontId="25" fillId="0" borderId="17" xfId="18" applyFont="1" applyBorder="1" applyAlignment="1">
      <alignment horizontal="center" vertical="center"/>
    </xf>
    <xf numFmtId="0" fontId="25" fillId="0" borderId="20" xfId="18" applyFont="1" applyBorder="1" applyAlignment="1">
      <alignment horizontal="center" vertical="center"/>
    </xf>
    <xf numFmtId="0" fontId="26" fillId="18" borderId="17" xfId="18" applyFont="1" applyFill="1" applyBorder="1" applyAlignment="1">
      <alignment horizontal="center"/>
    </xf>
    <xf numFmtId="0" fontId="26" fillId="18" borderId="18" xfId="18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43" fontId="46" fillId="22" borderId="55" xfId="26" applyNumberFormat="1" applyFont="1" applyFill="1" applyBorder="1" applyAlignment="1">
      <alignment horizontal="center" vertical="center" wrapText="1"/>
    </xf>
    <xf numFmtId="43" fontId="46" fillId="22" borderId="56" xfId="26" applyNumberFormat="1" applyFont="1" applyFill="1" applyBorder="1" applyAlignment="1">
      <alignment horizontal="center" vertical="center" wrapText="1"/>
    </xf>
    <xf numFmtId="43" fontId="46" fillId="22" borderId="57" xfId="26" applyNumberFormat="1" applyFont="1" applyFill="1" applyBorder="1" applyAlignment="1">
      <alignment horizontal="center" vertical="center" wrapText="1"/>
    </xf>
    <xf numFmtId="43" fontId="45" fillId="22" borderId="55" xfId="26" applyNumberFormat="1" applyFont="1" applyFill="1" applyBorder="1" applyAlignment="1">
      <alignment horizontal="center" vertical="center" wrapText="1"/>
    </xf>
    <xf numFmtId="43" fontId="39" fillId="22" borderId="56" xfId="26" applyNumberFormat="1" applyFont="1" applyFill="1" applyBorder="1" applyAlignment="1">
      <alignment horizontal="center" vertical="center" wrapText="1"/>
    </xf>
    <xf numFmtId="43" fontId="39" fillId="22" borderId="57" xfId="26" applyNumberFormat="1" applyFont="1" applyFill="1" applyBorder="1" applyAlignment="1">
      <alignment horizontal="center" vertical="center" wrapText="1"/>
    </xf>
    <xf numFmtId="0" fontId="44" fillId="0" borderId="71" xfId="0" applyFont="1" applyFill="1" applyBorder="1" applyAlignment="1">
      <alignment horizontal="center"/>
    </xf>
    <xf numFmtId="0" fontId="44" fillId="0" borderId="72" xfId="0" applyFont="1" applyFill="1" applyBorder="1" applyAlignment="1">
      <alignment horizontal="center"/>
    </xf>
    <xf numFmtId="0" fontId="44" fillId="0" borderId="72" xfId="0" applyFont="1" applyFill="1" applyBorder="1" applyAlignment="1">
      <alignment horizontal="center" wrapText="1"/>
    </xf>
    <xf numFmtId="0" fontId="44" fillId="0" borderId="73" xfId="0" applyFont="1" applyFill="1" applyBorder="1" applyAlignment="1">
      <alignment horizontal="center" wrapText="1"/>
    </xf>
    <xf numFmtId="0" fontId="0" fillId="0" borderId="44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0" xfId="0" applyBorder="1" applyAlignment="1">
      <alignment horizontal="center"/>
    </xf>
    <xf numFmtId="0" fontId="45" fillId="2" borderId="33" xfId="0" applyFont="1" applyFill="1" applyBorder="1" applyAlignment="1">
      <alignment horizontal="center" vertical="center" wrapText="1"/>
    </xf>
    <xf numFmtId="0" fontId="45" fillId="2" borderId="14" xfId="0" applyFont="1" applyFill="1" applyBorder="1" applyAlignment="1">
      <alignment horizontal="center" vertical="center" wrapText="1"/>
    </xf>
    <xf numFmtId="0" fontId="45" fillId="5" borderId="14" xfId="0" applyFont="1" applyFill="1" applyBorder="1" applyAlignment="1">
      <alignment horizontal="center" vertical="center" wrapText="1"/>
    </xf>
    <xf numFmtId="0" fontId="45" fillId="0" borderId="3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5" fillId="8" borderId="2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</cellXfs>
  <cellStyles count="28">
    <cellStyle name="Accent" xfId="3"/>
    <cellStyle name="Accent 1" xfId="4"/>
    <cellStyle name="Accent 2" xfId="5"/>
    <cellStyle name="Accent 3" xfId="6"/>
    <cellStyle name="Bad" xfId="7"/>
    <cellStyle name="Error" xfId="8"/>
    <cellStyle name="Excel Built-in Comma" xfId="9"/>
    <cellStyle name="Excel Built-in Percent" xfId="10"/>
    <cellStyle name="Footnote" xfId="11"/>
    <cellStyle name="Good" xfId="12"/>
    <cellStyle name="Heading (user)" xfId="13"/>
    <cellStyle name="Heading 1" xfId="14"/>
    <cellStyle name="Heading 2" xfId="15"/>
    <cellStyle name="Neutral" xfId="16"/>
    <cellStyle name="Normal" xfId="0" builtinId="0"/>
    <cellStyle name="Normal 2" xfId="2"/>
    <cellStyle name="Normal 2 2" xfId="17"/>
    <cellStyle name="Normal 2 3" xfId="18"/>
    <cellStyle name="Normal 5" xfId="19"/>
    <cellStyle name="Note" xfId="20"/>
    <cellStyle name="Porcentagem" xfId="1" builtinId="5"/>
    <cellStyle name="Porcentagem 2" xfId="21"/>
    <cellStyle name="Porcentagem 3 2" xfId="22"/>
    <cellStyle name="Separador de milhares_Plan2" xfId="27"/>
    <cellStyle name="Status" xfId="23"/>
    <cellStyle name="Text" xfId="24"/>
    <cellStyle name="Vírgula" xfId="26" builtinId="3"/>
    <cellStyle name="Warning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3475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31114</xdr:colOff>
      <xdr:row>31</xdr:row>
      <xdr:rowOff>66675</xdr:rowOff>
    </xdr:from>
    <xdr:to>
      <xdr:col>3</xdr:col>
      <xdr:colOff>742949</xdr:colOff>
      <xdr:row>39</xdr:row>
      <xdr:rowOff>23813</xdr:rowOff>
    </xdr:to>
    <xdr:sp macro="" textlink="">
      <xdr:nvSpPr>
        <xdr:cNvPr id="2" name="CustomShape 1"/>
        <xdr:cNvSpPr/>
      </xdr:nvSpPr>
      <xdr:spPr>
        <a:xfrm>
          <a:off x="31114" y="6696075"/>
          <a:ext cx="8179435" cy="142875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minor"/>
      </xdr:style>
      <xdr:txBody>
        <a:bodyPr lIns="90000" tIns="45000" rIns="90000" bIns="45000"/>
        <a:lstStyle/>
        <a:p>
          <a:r>
            <a:rPr lang="pt-BR" sz="1100" b="0" strike="noStrike" spc="-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Notas:</a:t>
          </a:r>
          <a:endParaRPr lang="pt-BR" sz="1100" b="0" strike="noStrike" spc="-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="0" strike="noStrike" spc="-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1) Alíquota de ISS é determinado pela "Relação de Serviços" do município onde se prestará o serviço conforme art. 1º e art. 8º da Lei Complementar nº 116/2001.</a:t>
          </a:r>
          <a:endParaRPr lang="pt-BR" sz="1100" b="0" strike="noStrike" spc="-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="0" strike="noStrike" spc="-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2) Alíquota máxima de PIS é de até 1,65% conforme Lei nº 10.637/02 em consonância com o Regime de Tributação da Empresa.</a:t>
          </a:r>
          <a:endParaRPr lang="pt-BR" sz="1100" b="0" strike="noStrike" spc="-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="0" strike="noStrike" spc="-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3)  A alíquota máxima de COFINS é de 3% conforme inciso XX do art. 10 da Lei nº10.833/03.</a:t>
          </a:r>
          <a:endParaRPr lang="pt-BR" sz="1100" b="0" strike="noStrike" spc="-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770890</xdr:colOff>
      <xdr:row>0</xdr:row>
      <xdr:rowOff>162560</xdr:rowOff>
    </xdr:to>
    <xdr:sp macro="" textlink="">
      <xdr:nvSpPr>
        <xdr:cNvPr id="2" name="Figura 1" hidden="1"/>
        <xdr:cNvSpPr/>
      </xdr:nvSpPr>
      <xdr:spPr>
        <a:xfrm>
          <a:off x="0" y="28575"/>
          <a:ext cx="1456690" cy="13398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showOutlineSymbols="0" showWhiteSpace="0" topLeftCell="A19" zoomScale="90" zoomScaleNormal="90" workbookViewId="0">
      <selection activeCell="A26" sqref="A26:J26"/>
    </sheetView>
  </sheetViews>
  <sheetFormatPr defaultRowHeight="14.25"/>
  <cols>
    <col min="1" max="1" width="10" bestFit="1" customWidth="1"/>
    <col min="2" max="2" width="10" customWidth="1"/>
    <col min="3" max="3" width="9.875" customWidth="1"/>
    <col min="4" max="4" width="60" bestFit="1" customWidth="1"/>
    <col min="5" max="5" width="8" bestFit="1" customWidth="1"/>
    <col min="6" max="7" width="13" bestFit="1" customWidth="1"/>
    <col min="8" max="8" width="14.625" hidden="1" customWidth="1"/>
    <col min="9" max="9" width="17.125" customWidth="1"/>
    <col min="10" max="10" width="13" hidden="1" customWidth="1"/>
  </cols>
  <sheetData>
    <row r="1" spans="1:12" ht="24" customHeight="1">
      <c r="A1" s="143"/>
      <c r="B1" s="144"/>
      <c r="C1" s="144"/>
      <c r="D1" s="236" t="s">
        <v>313</v>
      </c>
      <c r="E1" s="236"/>
      <c r="F1" s="236"/>
      <c r="G1" s="236"/>
      <c r="H1" s="236"/>
      <c r="I1" s="237"/>
      <c r="J1" s="154"/>
    </row>
    <row r="2" spans="1:12" s="21" customFormat="1" ht="24" customHeight="1">
      <c r="A2" s="145"/>
      <c r="B2" s="146"/>
      <c r="C2" s="146"/>
      <c r="D2" s="243" t="s">
        <v>314</v>
      </c>
      <c r="E2" s="243"/>
      <c r="F2" s="243"/>
      <c r="G2" s="243"/>
      <c r="H2" s="243"/>
      <c r="I2" s="244"/>
      <c r="J2" s="147"/>
    </row>
    <row r="3" spans="1:12" ht="22.5" customHeight="1">
      <c r="A3" s="148"/>
      <c r="B3" s="149"/>
      <c r="C3" s="149"/>
      <c r="D3" s="241" t="s">
        <v>316</v>
      </c>
      <c r="E3" s="241"/>
      <c r="F3" s="241"/>
      <c r="G3" s="241"/>
      <c r="H3" s="241"/>
      <c r="I3" s="242"/>
      <c r="J3" s="150"/>
    </row>
    <row r="4" spans="1:12" ht="35.25" customHeight="1" thickBot="1">
      <c r="A4" s="151"/>
      <c r="B4" s="152"/>
      <c r="C4" s="152"/>
      <c r="D4" s="234" t="s">
        <v>315</v>
      </c>
      <c r="E4" s="234"/>
      <c r="F4" s="234"/>
      <c r="G4" s="234"/>
      <c r="H4" s="234"/>
      <c r="I4" s="235"/>
      <c r="J4" s="153"/>
    </row>
    <row r="5" spans="1:12" ht="38.25">
      <c r="A5" s="171" t="s">
        <v>0</v>
      </c>
      <c r="B5" s="172" t="s">
        <v>1</v>
      </c>
      <c r="C5" s="172" t="s">
        <v>2</v>
      </c>
      <c r="D5" s="173" t="s">
        <v>3</v>
      </c>
      <c r="E5" s="172" t="s">
        <v>4</v>
      </c>
      <c r="F5" s="174" t="s">
        <v>41</v>
      </c>
      <c r="G5" s="174" t="s">
        <v>6</v>
      </c>
      <c r="H5" s="172" t="s">
        <v>78</v>
      </c>
      <c r="I5" s="175" t="s">
        <v>7</v>
      </c>
      <c r="J5" s="176" t="s">
        <v>8</v>
      </c>
    </row>
    <row r="6" spans="1:12" s="5" customFormat="1" ht="30" customHeight="1">
      <c r="A6" s="169">
        <v>1</v>
      </c>
      <c r="B6" s="251" t="s">
        <v>73</v>
      </c>
      <c r="C6" s="252"/>
      <c r="D6" s="252"/>
      <c r="E6" s="252"/>
      <c r="F6" s="252"/>
      <c r="G6" s="252"/>
      <c r="H6" s="253"/>
      <c r="I6" s="186">
        <f>I7</f>
        <v>70.218744999999998</v>
      </c>
      <c r="J6" s="170"/>
      <c r="L6" s="2"/>
    </row>
    <row r="7" spans="1:12" s="5" customFormat="1" ht="25.5" customHeight="1">
      <c r="A7" s="159" t="s">
        <v>74</v>
      </c>
      <c r="B7" s="160" t="s">
        <v>75</v>
      </c>
      <c r="C7" s="160" t="s">
        <v>14</v>
      </c>
      <c r="D7" s="161" t="s">
        <v>76</v>
      </c>
      <c r="E7" s="160" t="s">
        <v>77</v>
      </c>
      <c r="F7" s="162">
        <v>5.0000000000000001E-3</v>
      </c>
      <c r="G7" s="163">
        <f>SUM(I11:I20)</f>
        <v>14043.749</v>
      </c>
      <c r="H7" s="163"/>
      <c r="I7" s="164">
        <f>G7*F7</f>
        <v>70.218744999999998</v>
      </c>
      <c r="J7" s="165">
        <f>I7/$H$22</f>
        <v>4.9751243781094526E-3</v>
      </c>
    </row>
    <row r="8" spans="1:12" s="188" customFormat="1" ht="25.5" customHeight="1">
      <c r="A8" s="169">
        <v>2</v>
      </c>
      <c r="B8" s="251" t="s">
        <v>321</v>
      </c>
      <c r="C8" s="252"/>
      <c r="D8" s="252"/>
      <c r="E8" s="252"/>
      <c r="F8" s="252"/>
      <c r="G8" s="252"/>
      <c r="H8" s="253"/>
      <c r="I8" s="187">
        <f>I9</f>
        <v>1785.52</v>
      </c>
      <c r="J8" s="197"/>
    </row>
    <row r="9" spans="1:12" s="188" customFormat="1" ht="25.5" customHeight="1">
      <c r="A9" s="159" t="s">
        <v>79</v>
      </c>
      <c r="B9" s="160">
        <v>90776</v>
      </c>
      <c r="C9" s="160" t="s">
        <v>10</v>
      </c>
      <c r="D9" s="161" t="s">
        <v>322</v>
      </c>
      <c r="E9" s="160" t="s">
        <v>202</v>
      </c>
      <c r="F9" s="198">
        <v>44</v>
      </c>
      <c r="G9" s="163">
        <v>40.58</v>
      </c>
      <c r="H9" s="195"/>
      <c r="I9" s="196">
        <f>F9*G9</f>
        <v>1785.52</v>
      </c>
      <c r="J9" s="197"/>
    </row>
    <row r="10" spans="1:12" s="5" customFormat="1" ht="30" customHeight="1">
      <c r="A10" s="169">
        <v>3</v>
      </c>
      <c r="B10" s="251" t="s">
        <v>194</v>
      </c>
      <c r="C10" s="252"/>
      <c r="D10" s="252"/>
      <c r="E10" s="252"/>
      <c r="F10" s="252"/>
      <c r="G10" s="252"/>
      <c r="H10" s="253"/>
      <c r="I10" s="187">
        <f>SUM(I11:I20)</f>
        <v>14043.749</v>
      </c>
      <c r="J10" s="170"/>
      <c r="L10" s="116"/>
    </row>
    <row r="11" spans="1:12" ht="27" customHeight="1">
      <c r="A11" s="159" t="s">
        <v>323</v>
      </c>
      <c r="B11" s="160" t="s">
        <v>9</v>
      </c>
      <c r="C11" s="160" t="s">
        <v>10</v>
      </c>
      <c r="D11" s="161" t="s">
        <v>11</v>
      </c>
      <c r="E11" s="160" t="s">
        <v>12</v>
      </c>
      <c r="F11" s="166">
        <v>0.55000000000000004</v>
      </c>
      <c r="G11" s="163">
        <v>91.43</v>
      </c>
      <c r="H11" s="163">
        <f>G11</f>
        <v>91.43</v>
      </c>
      <c r="I11" s="167">
        <f>H11*F11</f>
        <v>50.286500000000011</v>
      </c>
      <c r="J11" s="165">
        <f>I11/$H$22</f>
        <v>3.5628889698869019E-3</v>
      </c>
    </row>
    <row r="12" spans="1:12" ht="26.25" customHeight="1">
      <c r="A12" s="159" t="s">
        <v>324</v>
      </c>
      <c r="B12" s="160" t="s">
        <v>13</v>
      </c>
      <c r="C12" s="160" t="s">
        <v>14</v>
      </c>
      <c r="D12" s="161" t="s">
        <v>15</v>
      </c>
      <c r="E12" s="160" t="s">
        <v>16</v>
      </c>
      <c r="F12" s="166">
        <v>36.770000000000003</v>
      </c>
      <c r="G12" s="163">
        <v>7.14</v>
      </c>
      <c r="H12" s="163">
        <f t="shared" ref="H12:H20" si="0">G12</f>
        <v>7.14</v>
      </c>
      <c r="I12" s="167">
        <f t="shared" ref="I12:I20" si="1">H12*F12</f>
        <v>262.5378</v>
      </c>
      <c r="J12" s="165">
        <f t="shared" ref="J12:J20" si="2">I12/$H$22</f>
        <v>1.8601275328336102E-2</v>
      </c>
    </row>
    <row r="13" spans="1:12" ht="39" customHeight="1">
      <c r="A13" s="159" t="s">
        <v>325</v>
      </c>
      <c r="B13" s="160" t="s">
        <v>17</v>
      </c>
      <c r="C13" s="160" t="s">
        <v>10</v>
      </c>
      <c r="D13" s="161" t="s">
        <v>18</v>
      </c>
      <c r="E13" s="160" t="s">
        <v>16</v>
      </c>
      <c r="F13" s="166">
        <v>10.65</v>
      </c>
      <c r="G13" s="163">
        <v>61.76</v>
      </c>
      <c r="H13" s="163">
        <f t="shared" si="0"/>
        <v>61.76</v>
      </c>
      <c r="I13" s="167">
        <f t="shared" si="1"/>
        <v>657.74400000000003</v>
      </c>
      <c r="J13" s="165">
        <f t="shared" si="2"/>
        <v>4.6602345412969488E-2</v>
      </c>
    </row>
    <row r="14" spans="1:12" ht="24" customHeight="1">
      <c r="A14" s="159" t="s">
        <v>326</v>
      </c>
      <c r="B14" s="160" t="s">
        <v>19</v>
      </c>
      <c r="C14" s="160" t="s">
        <v>10</v>
      </c>
      <c r="D14" s="161" t="s">
        <v>20</v>
      </c>
      <c r="E14" s="160" t="s">
        <v>21</v>
      </c>
      <c r="F14" s="166">
        <v>22.61</v>
      </c>
      <c r="G14" s="163">
        <v>12.17</v>
      </c>
      <c r="H14" s="163">
        <f t="shared" si="0"/>
        <v>12.17</v>
      </c>
      <c r="I14" s="167">
        <f t="shared" si="1"/>
        <v>275.16370000000001</v>
      </c>
      <c r="J14" s="165">
        <f t="shared" si="2"/>
        <v>1.9495843052176397E-2</v>
      </c>
    </row>
    <row r="15" spans="1:12" ht="36" customHeight="1">
      <c r="A15" s="159" t="s">
        <v>327</v>
      </c>
      <c r="B15" s="160" t="s">
        <v>22</v>
      </c>
      <c r="C15" s="160" t="s">
        <v>10</v>
      </c>
      <c r="D15" s="161" t="s">
        <v>23</v>
      </c>
      <c r="E15" s="160" t="s">
        <v>12</v>
      </c>
      <c r="F15" s="166">
        <v>3.37</v>
      </c>
      <c r="G15" s="163">
        <v>264.11</v>
      </c>
      <c r="H15" s="163">
        <f t="shared" si="0"/>
        <v>264.11</v>
      </c>
      <c r="I15" s="167">
        <f t="shared" si="1"/>
        <v>890.05070000000012</v>
      </c>
      <c r="J15" s="165">
        <f t="shared" si="2"/>
        <v>6.3061692932896818E-2</v>
      </c>
    </row>
    <row r="16" spans="1:12" ht="58.5" customHeight="1">
      <c r="A16" s="159" t="s">
        <v>328</v>
      </c>
      <c r="B16" s="160" t="s">
        <v>24</v>
      </c>
      <c r="C16" s="160" t="s">
        <v>10</v>
      </c>
      <c r="D16" s="161" t="s">
        <v>25</v>
      </c>
      <c r="E16" s="160" t="s">
        <v>16</v>
      </c>
      <c r="F16" s="166">
        <v>2.25</v>
      </c>
      <c r="G16" s="163">
        <v>93.81</v>
      </c>
      <c r="H16" s="163">
        <f t="shared" si="0"/>
        <v>93.81</v>
      </c>
      <c r="I16" s="167">
        <f>H16*F16</f>
        <v>211.07249999999999</v>
      </c>
      <c r="J16" s="165">
        <f t="shared" si="2"/>
        <v>1.4954866258269176E-2</v>
      </c>
    </row>
    <row r="17" spans="1:10" ht="24" customHeight="1">
      <c r="A17" s="159" t="s">
        <v>329</v>
      </c>
      <c r="B17" s="160" t="s">
        <v>26</v>
      </c>
      <c r="C17" s="160" t="s">
        <v>10</v>
      </c>
      <c r="D17" s="161" t="s">
        <v>27</v>
      </c>
      <c r="E17" s="160" t="s">
        <v>12</v>
      </c>
      <c r="F17" s="166">
        <v>1.47</v>
      </c>
      <c r="G17" s="163">
        <v>35.590000000000003</v>
      </c>
      <c r="H17" s="163">
        <f t="shared" si="0"/>
        <v>35.590000000000003</v>
      </c>
      <c r="I17" s="167">
        <f t="shared" si="1"/>
        <v>52.317300000000003</v>
      </c>
      <c r="J17" s="165">
        <f t="shared" si="2"/>
        <v>3.706774802467143E-3</v>
      </c>
    </row>
    <row r="18" spans="1:10" ht="60" customHeight="1">
      <c r="A18" s="159" t="s">
        <v>330</v>
      </c>
      <c r="B18" s="160" t="s">
        <v>28</v>
      </c>
      <c r="C18" s="160" t="s">
        <v>10</v>
      </c>
      <c r="D18" s="161" t="s">
        <v>29</v>
      </c>
      <c r="E18" s="160" t="s">
        <v>30</v>
      </c>
      <c r="F18" s="168">
        <v>24</v>
      </c>
      <c r="G18" s="163">
        <v>320.62</v>
      </c>
      <c r="H18" s="163">
        <f t="shared" si="0"/>
        <v>320.62</v>
      </c>
      <c r="I18" s="167">
        <f t="shared" si="1"/>
        <v>7694.88</v>
      </c>
      <c r="J18" s="165">
        <f t="shared" si="2"/>
        <v>0.54519608794812358</v>
      </c>
    </row>
    <row r="19" spans="1:10" ht="24" customHeight="1">
      <c r="A19" s="159" t="s">
        <v>331</v>
      </c>
      <c r="B19" s="160" t="s">
        <v>31</v>
      </c>
      <c r="C19" s="160" t="s">
        <v>10</v>
      </c>
      <c r="D19" s="161" t="s">
        <v>32</v>
      </c>
      <c r="E19" s="160" t="s">
        <v>30</v>
      </c>
      <c r="F19" s="168">
        <v>48</v>
      </c>
      <c r="G19" s="163">
        <v>69.87</v>
      </c>
      <c r="H19" s="163">
        <f t="shared" si="0"/>
        <v>69.87</v>
      </c>
      <c r="I19" s="167">
        <f t="shared" si="1"/>
        <v>3353.76</v>
      </c>
      <c r="J19" s="165">
        <f t="shared" si="2"/>
        <v>0.23761992804525855</v>
      </c>
    </row>
    <row r="20" spans="1:10" ht="55.5" customHeight="1">
      <c r="A20" s="159" t="s">
        <v>332</v>
      </c>
      <c r="B20" s="160" t="s">
        <v>33</v>
      </c>
      <c r="C20" s="160" t="s">
        <v>10</v>
      </c>
      <c r="D20" s="161" t="s">
        <v>34</v>
      </c>
      <c r="E20" s="160" t="s">
        <v>16</v>
      </c>
      <c r="F20" s="166">
        <f>15.08+0.97</f>
        <v>16.05</v>
      </c>
      <c r="G20" s="163">
        <v>37.130000000000003</v>
      </c>
      <c r="H20" s="163">
        <f t="shared" si="0"/>
        <v>37.130000000000003</v>
      </c>
      <c r="I20" s="167">
        <f t="shared" si="1"/>
        <v>595.93650000000002</v>
      </c>
      <c r="J20" s="165">
        <f t="shared" si="2"/>
        <v>4.2223172871506377E-2</v>
      </c>
    </row>
    <row r="21" spans="1:10">
      <c r="A21" s="156"/>
      <c r="B21" s="157"/>
      <c r="C21" s="157"/>
      <c r="D21" s="157"/>
      <c r="E21" s="157"/>
      <c r="F21" s="157"/>
      <c r="G21" s="157"/>
      <c r="H21" s="157"/>
      <c r="I21" s="158"/>
      <c r="J21" s="155"/>
    </row>
    <row r="22" spans="1:10" ht="14.25" customHeight="1">
      <c r="A22" s="249"/>
      <c r="B22" s="250"/>
      <c r="C22" s="250"/>
      <c r="D22" s="238" t="s">
        <v>317</v>
      </c>
      <c r="E22" s="239"/>
      <c r="F22" s="239"/>
      <c r="G22" s="240"/>
      <c r="H22" s="178">
        <f>SUM(I11:I20)+I7</f>
        <v>14113.967745</v>
      </c>
      <c r="I22" s="179">
        <f>I6+I8+I10</f>
        <v>15899.487745</v>
      </c>
      <c r="J22" s="177"/>
    </row>
    <row r="23" spans="1:10">
      <c r="A23" s="249"/>
      <c r="B23" s="250"/>
      <c r="C23" s="250"/>
      <c r="D23" s="238" t="s">
        <v>320</v>
      </c>
      <c r="E23" s="239"/>
      <c r="F23" s="239"/>
      <c r="G23" s="240"/>
      <c r="H23" s="178">
        <f>H22*25.49%</f>
        <v>3597.6503782004993</v>
      </c>
      <c r="I23" s="179">
        <f>I22*28.29%</f>
        <v>4497.9650830604996</v>
      </c>
      <c r="J23" s="177"/>
    </row>
    <row r="24" spans="1:10" ht="15" thickBot="1">
      <c r="A24" s="245"/>
      <c r="B24" s="246"/>
      <c r="C24" s="246"/>
      <c r="D24" s="254" t="s">
        <v>318</v>
      </c>
      <c r="E24" s="255"/>
      <c r="F24" s="255"/>
      <c r="G24" s="256"/>
      <c r="H24" s="180">
        <f>H22+H23</f>
        <v>17711.6181232005</v>
      </c>
      <c r="I24" s="181">
        <f>I22+I23</f>
        <v>20397.452828060501</v>
      </c>
      <c r="J24" s="177"/>
    </row>
    <row r="25" spans="1:10" ht="60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69.95" customHeight="1">
      <c r="A26" s="247" t="s">
        <v>319</v>
      </c>
      <c r="B26" s="248"/>
      <c r="C26" s="248"/>
      <c r="D26" s="248"/>
      <c r="E26" s="248"/>
      <c r="F26" s="248"/>
      <c r="G26" s="248"/>
      <c r="H26" s="248"/>
      <c r="I26" s="248"/>
      <c r="J26" s="248"/>
    </row>
  </sheetData>
  <mergeCells count="14">
    <mergeCell ref="A24:C24"/>
    <mergeCell ref="A26:J26"/>
    <mergeCell ref="A22:C22"/>
    <mergeCell ref="A23:C23"/>
    <mergeCell ref="B6:H6"/>
    <mergeCell ref="B10:H10"/>
    <mergeCell ref="D24:G24"/>
    <mergeCell ref="B8:H8"/>
    <mergeCell ref="D4:I4"/>
    <mergeCell ref="D1:I1"/>
    <mergeCell ref="D22:G22"/>
    <mergeCell ref="D23:G23"/>
    <mergeCell ref="D3:I3"/>
    <mergeCell ref="D2:I2"/>
  </mergeCells>
  <pageMargins left="0.5" right="0.5" top="1" bottom="1" header="0.5" footer="0.5"/>
  <pageSetup paperSize="9" scale="89" fitToHeight="0" orientation="landscape" r:id="rId1"/>
  <headerFooter>
    <oddHeader>&amp;L &amp;CUFVJM
CNPJ: 16.888.315/0001-57 &amp;R</oddHeader>
    <oddFooter>&amp;L &amp;CROD MGT 367 KM 583  - ALTO DA JACUBA - DIAMANTINA / MG
(38) 3532-6812 / guilherme.petrone@ufvjm.edu.br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7"/>
  <sheetViews>
    <sheetView showOutlineSymbols="0" showWhiteSpace="0" zoomScale="90" zoomScaleNormal="90" workbookViewId="0">
      <selection activeCell="L8" sqref="L8"/>
    </sheetView>
  </sheetViews>
  <sheetFormatPr defaultRowHeight="14.25"/>
  <cols>
    <col min="1" max="1" width="11.125" style="21" customWidth="1"/>
    <col min="2" max="2" width="12" style="21" bestFit="1" customWidth="1"/>
    <col min="3" max="3" width="10" style="21" bestFit="1" customWidth="1"/>
    <col min="4" max="4" width="60" style="21" bestFit="1" customWidth="1"/>
    <col min="5" max="5" width="15" style="21" hidden="1" customWidth="1"/>
    <col min="6" max="6" width="12" style="21" hidden="1" customWidth="1"/>
    <col min="7" max="8" width="12" style="21" bestFit="1" customWidth="1"/>
    <col min="9" max="9" width="13" style="21" bestFit="1" customWidth="1"/>
    <col min="10" max="10" width="14" style="21" bestFit="1" customWidth="1"/>
    <col min="11" max="16384" width="9" style="21"/>
  </cols>
  <sheetData>
    <row r="1" spans="1:10" ht="15.75" customHeight="1">
      <c r="A1" s="257" t="s">
        <v>313</v>
      </c>
      <c r="B1" s="258"/>
      <c r="C1" s="258"/>
      <c r="D1" s="258"/>
      <c r="E1" s="258"/>
      <c r="F1" s="258"/>
      <c r="G1" s="258"/>
      <c r="H1" s="258"/>
      <c r="I1" s="258"/>
      <c r="J1" s="259"/>
    </row>
    <row r="2" spans="1:10" ht="21" customHeight="1">
      <c r="A2" s="260" t="s">
        <v>314</v>
      </c>
      <c r="B2" s="261"/>
      <c r="C2" s="261"/>
      <c r="D2" s="261"/>
      <c r="E2" s="261"/>
      <c r="F2" s="261"/>
      <c r="G2" s="261"/>
      <c r="H2" s="261"/>
      <c r="I2" s="261"/>
      <c r="J2" s="262"/>
    </row>
    <row r="3" spans="1:10" ht="15.75" customHeight="1">
      <c r="A3" s="185"/>
      <c r="B3" s="263" t="s">
        <v>316</v>
      </c>
      <c r="C3" s="263"/>
      <c r="D3" s="263"/>
      <c r="E3" s="263"/>
      <c r="F3" s="263"/>
      <c r="G3" s="263"/>
      <c r="H3" s="263"/>
      <c r="I3" s="263"/>
      <c r="J3" s="264"/>
    </row>
    <row r="4" spans="1:10" ht="20.25" customHeight="1" thickBot="1">
      <c r="A4" s="271" t="s">
        <v>315</v>
      </c>
      <c r="B4" s="272"/>
      <c r="C4" s="272"/>
      <c r="D4" s="272"/>
      <c r="E4" s="272"/>
      <c r="F4" s="272"/>
      <c r="G4" s="272"/>
      <c r="H4" s="272"/>
      <c r="I4" s="272"/>
      <c r="J4" s="273"/>
    </row>
    <row r="5" spans="1:10" s="188" customFormat="1" ht="20.25" customHeight="1">
      <c r="A5" s="189" t="s">
        <v>351</v>
      </c>
      <c r="B5" s="183" t="s">
        <v>1</v>
      </c>
      <c r="C5" s="189" t="s">
        <v>2</v>
      </c>
      <c r="D5" s="189" t="s">
        <v>3</v>
      </c>
      <c r="E5" s="270" t="s">
        <v>195</v>
      </c>
      <c r="F5" s="270"/>
      <c r="G5" s="184" t="s">
        <v>4</v>
      </c>
      <c r="H5" s="183" t="s">
        <v>5</v>
      </c>
      <c r="I5" s="183" t="s">
        <v>6</v>
      </c>
      <c r="J5" s="183" t="s">
        <v>7</v>
      </c>
    </row>
    <row r="6" spans="1:10" s="188" customFormat="1" ht="20.25" customHeight="1">
      <c r="A6" s="190" t="s">
        <v>196</v>
      </c>
      <c r="B6" s="122" t="s">
        <v>352</v>
      </c>
      <c r="C6" s="190" t="s">
        <v>14</v>
      </c>
      <c r="D6" s="190" t="s">
        <v>353</v>
      </c>
      <c r="E6" s="269"/>
      <c r="F6" s="269"/>
      <c r="G6" s="123" t="s">
        <v>77</v>
      </c>
      <c r="H6" s="204">
        <v>5.0000000000000001E-3</v>
      </c>
      <c r="I6" s="125">
        <v>0</v>
      </c>
      <c r="J6" s="125">
        <v>0</v>
      </c>
    </row>
    <row r="7" spans="1:10" s="188" customFormat="1" ht="15" customHeight="1" thickBot="1">
      <c r="A7" s="205"/>
      <c r="B7" s="206"/>
      <c r="C7" s="206"/>
      <c r="D7" s="206"/>
      <c r="E7" s="206"/>
      <c r="F7" s="206"/>
      <c r="G7" s="206"/>
      <c r="H7" s="206"/>
      <c r="I7" s="206"/>
      <c r="J7" s="206"/>
    </row>
    <row r="8" spans="1:10" s="188" customFormat="1" ht="20.25" customHeight="1">
      <c r="A8" s="189" t="s">
        <v>350</v>
      </c>
      <c r="B8" s="183" t="s">
        <v>1</v>
      </c>
      <c r="C8" s="189" t="s">
        <v>2</v>
      </c>
      <c r="D8" s="189" t="s">
        <v>3</v>
      </c>
      <c r="E8" s="270" t="s">
        <v>195</v>
      </c>
      <c r="F8" s="270"/>
      <c r="G8" s="184" t="s">
        <v>4</v>
      </c>
      <c r="H8" s="183" t="s">
        <v>5</v>
      </c>
      <c r="I8" s="183" t="s">
        <v>6</v>
      </c>
      <c r="J8" s="183" t="s">
        <v>7</v>
      </c>
    </row>
    <row r="9" spans="1:10" s="188" customFormat="1" ht="20.25" customHeight="1">
      <c r="A9" s="190" t="s">
        <v>196</v>
      </c>
      <c r="B9" s="122" t="s">
        <v>349</v>
      </c>
      <c r="C9" s="190" t="s">
        <v>10</v>
      </c>
      <c r="D9" s="190" t="s">
        <v>322</v>
      </c>
      <c r="E9" s="269" t="s">
        <v>201</v>
      </c>
      <c r="F9" s="269"/>
      <c r="G9" s="123" t="s">
        <v>202</v>
      </c>
      <c r="H9" s="124">
        <v>1</v>
      </c>
      <c r="I9" s="125">
        <v>40.58</v>
      </c>
      <c r="J9" s="125">
        <v>40.58</v>
      </c>
    </row>
    <row r="10" spans="1:10" s="188" customFormat="1" ht="29.25" customHeight="1">
      <c r="A10" s="191" t="s">
        <v>198</v>
      </c>
      <c r="B10" s="127" t="s">
        <v>333</v>
      </c>
      <c r="C10" s="191" t="s">
        <v>10</v>
      </c>
      <c r="D10" s="191" t="s">
        <v>334</v>
      </c>
      <c r="E10" s="265" t="s">
        <v>201</v>
      </c>
      <c r="F10" s="265"/>
      <c r="G10" s="128" t="s">
        <v>202</v>
      </c>
      <c r="H10" s="129">
        <v>1</v>
      </c>
      <c r="I10" s="130">
        <v>0.56000000000000005</v>
      </c>
      <c r="J10" s="130">
        <v>0.56000000000000005</v>
      </c>
    </row>
    <row r="11" spans="1:10" s="188" customFormat="1" ht="20.25" customHeight="1">
      <c r="A11" s="192" t="s">
        <v>228</v>
      </c>
      <c r="B11" s="138" t="s">
        <v>335</v>
      </c>
      <c r="C11" s="192" t="s">
        <v>10</v>
      </c>
      <c r="D11" s="192" t="s">
        <v>336</v>
      </c>
      <c r="E11" s="266" t="s">
        <v>337</v>
      </c>
      <c r="F11" s="266"/>
      <c r="G11" s="139" t="s">
        <v>202</v>
      </c>
      <c r="H11" s="140">
        <v>1</v>
      </c>
      <c r="I11" s="141">
        <v>38.57</v>
      </c>
      <c r="J11" s="141">
        <v>38.57</v>
      </c>
    </row>
    <row r="12" spans="1:10" customFormat="1" ht="20.25" customHeight="1">
      <c r="A12" s="192" t="s">
        <v>228</v>
      </c>
      <c r="B12" s="138" t="s">
        <v>347</v>
      </c>
      <c r="C12" s="192" t="s">
        <v>10</v>
      </c>
      <c r="D12" s="192" t="s">
        <v>348</v>
      </c>
      <c r="E12" s="266" t="s">
        <v>346</v>
      </c>
      <c r="F12" s="266"/>
      <c r="G12" s="139" t="s">
        <v>202</v>
      </c>
      <c r="H12" s="140">
        <v>1</v>
      </c>
      <c r="I12" s="141">
        <v>0.95</v>
      </c>
      <c r="J12" s="141">
        <v>0.95</v>
      </c>
    </row>
    <row r="13" spans="1:10" customFormat="1" ht="26.25" customHeight="1">
      <c r="A13" s="192" t="s">
        <v>228</v>
      </c>
      <c r="B13" s="138" t="s">
        <v>338</v>
      </c>
      <c r="C13" s="192" t="s">
        <v>10</v>
      </c>
      <c r="D13" s="192" t="s">
        <v>339</v>
      </c>
      <c r="E13" s="266" t="s">
        <v>340</v>
      </c>
      <c r="F13" s="266"/>
      <c r="G13" s="139" t="s">
        <v>202</v>
      </c>
      <c r="H13" s="140">
        <v>1</v>
      </c>
      <c r="I13" s="141">
        <v>0.35</v>
      </c>
      <c r="J13" s="141">
        <v>0.35</v>
      </c>
    </row>
    <row r="14" spans="1:10" customFormat="1" ht="20.25" customHeight="1">
      <c r="A14" s="192" t="s">
        <v>228</v>
      </c>
      <c r="B14" s="138" t="s">
        <v>344</v>
      </c>
      <c r="C14" s="192" t="s">
        <v>10</v>
      </c>
      <c r="D14" s="192" t="s">
        <v>345</v>
      </c>
      <c r="E14" s="266" t="s">
        <v>346</v>
      </c>
      <c r="F14" s="266"/>
      <c r="G14" s="139" t="s">
        <v>202</v>
      </c>
      <c r="H14" s="140">
        <v>1</v>
      </c>
      <c r="I14" s="141">
        <v>0.08</v>
      </c>
      <c r="J14" s="141">
        <v>0.08</v>
      </c>
    </row>
    <row r="15" spans="1:10" customFormat="1" ht="20.25" customHeight="1">
      <c r="A15" s="192" t="s">
        <v>228</v>
      </c>
      <c r="B15" s="138" t="s">
        <v>341</v>
      </c>
      <c r="C15" s="192" t="s">
        <v>10</v>
      </c>
      <c r="D15" s="192" t="s">
        <v>342</v>
      </c>
      <c r="E15" s="266" t="s">
        <v>343</v>
      </c>
      <c r="F15" s="266"/>
      <c r="G15" s="139" t="s">
        <v>202</v>
      </c>
      <c r="H15" s="140">
        <v>1</v>
      </c>
      <c r="I15" s="141">
        <v>7.0000000000000007E-2</v>
      </c>
      <c r="J15" s="141">
        <v>7.0000000000000007E-2</v>
      </c>
    </row>
    <row r="16" spans="1:10" customFormat="1" ht="20.25" customHeight="1">
      <c r="A16" s="199"/>
      <c r="B16" s="199"/>
      <c r="C16" s="199"/>
      <c r="D16" s="199"/>
      <c r="E16" s="199" t="s">
        <v>205</v>
      </c>
      <c r="F16" s="200">
        <v>39.130000000000003</v>
      </c>
      <c r="G16" s="199" t="s">
        <v>206</v>
      </c>
      <c r="H16" s="200">
        <v>0</v>
      </c>
      <c r="I16" s="199" t="s">
        <v>207</v>
      </c>
      <c r="J16" s="200">
        <v>39.130000000000003</v>
      </c>
    </row>
    <row r="17" spans="1:10" customFormat="1" ht="20.25" customHeight="1">
      <c r="A17" s="199"/>
      <c r="B17" s="199"/>
      <c r="C17" s="199"/>
      <c r="D17" s="199"/>
      <c r="E17" s="199" t="s">
        <v>208</v>
      </c>
      <c r="F17" s="200">
        <v>0</v>
      </c>
      <c r="G17" s="199"/>
      <c r="H17" s="274" t="s">
        <v>209</v>
      </c>
      <c r="I17" s="274"/>
      <c r="J17" s="200">
        <v>40.58</v>
      </c>
    </row>
    <row r="18" spans="1:10" customFormat="1" ht="33.75" customHeight="1" thickBot="1">
      <c r="A18" s="201"/>
      <c r="B18" s="201"/>
      <c r="C18" s="201"/>
      <c r="D18" s="201"/>
      <c r="E18" s="201"/>
      <c r="F18" s="201"/>
      <c r="G18" s="201" t="s">
        <v>210</v>
      </c>
      <c r="H18" s="202">
        <v>44</v>
      </c>
      <c r="I18" s="201" t="s">
        <v>211</v>
      </c>
      <c r="J18" s="203">
        <v>1785.52</v>
      </c>
    </row>
    <row r="19" spans="1:10" ht="18" customHeight="1">
      <c r="A19" s="182" t="s">
        <v>323</v>
      </c>
      <c r="B19" s="183" t="s">
        <v>1</v>
      </c>
      <c r="C19" s="182" t="s">
        <v>2</v>
      </c>
      <c r="D19" s="182" t="s">
        <v>3</v>
      </c>
      <c r="E19" s="270" t="s">
        <v>195</v>
      </c>
      <c r="F19" s="270"/>
      <c r="G19" s="184" t="s">
        <v>4</v>
      </c>
      <c r="H19" s="183" t="s">
        <v>5</v>
      </c>
      <c r="I19" s="183" t="s">
        <v>6</v>
      </c>
      <c r="J19" s="183" t="s">
        <v>7</v>
      </c>
    </row>
    <row r="20" spans="1:10" ht="24" customHeight="1">
      <c r="A20" s="121" t="s">
        <v>196</v>
      </c>
      <c r="B20" s="122" t="s">
        <v>9</v>
      </c>
      <c r="C20" s="121" t="s">
        <v>10</v>
      </c>
      <c r="D20" s="121" t="s">
        <v>11</v>
      </c>
      <c r="E20" s="269" t="s">
        <v>197</v>
      </c>
      <c r="F20" s="269"/>
      <c r="G20" s="123" t="s">
        <v>12</v>
      </c>
      <c r="H20" s="124">
        <v>1</v>
      </c>
      <c r="I20" s="125">
        <v>91.43</v>
      </c>
      <c r="J20" s="125">
        <v>91.43</v>
      </c>
    </row>
    <row r="21" spans="1:10" ht="24" customHeight="1">
      <c r="A21" s="126" t="s">
        <v>198</v>
      </c>
      <c r="B21" s="127" t="s">
        <v>199</v>
      </c>
      <c r="C21" s="126" t="s">
        <v>10</v>
      </c>
      <c r="D21" s="126" t="s">
        <v>200</v>
      </c>
      <c r="E21" s="265" t="s">
        <v>201</v>
      </c>
      <c r="F21" s="265"/>
      <c r="G21" s="128" t="s">
        <v>202</v>
      </c>
      <c r="H21" s="129">
        <v>1.4590000000000001</v>
      </c>
      <c r="I21" s="130">
        <v>20.81</v>
      </c>
      <c r="J21" s="130">
        <v>30.36</v>
      </c>
    </row>
    <row r="22" spans="1:10" ht="24" customHeight="1">
      <c r="A22" s="126" t="s">
        <v>198</v>
      </c>
      <c r="B22" s="127" t="s">
        <v>203</v>
      </c>
      <c r="C22" s="126" t="s">
        <v>10</v>
      </c>
      <c r="D22" s="126" t="s">
        <v>204</v>
      </c>
      <c r="E22" s="265" t="s">
        <v>201</v>
      </c>
      <c r="F22" s="265"/>
      <c r="G22" s="128" t="s">
        <v>202</v>
      </c>
      <c r="H22" s="129">
        <v>4.1379999999999999</v>
      </c>
      <c r="I22" s="130">
        <v>14.76</v>
      </c>
      <c r="J22" s="130">
        <v>61.07</v>
      </c>
    </row>
    <row r="23" spans="1:10">
      <c r="A23" s="131"/>
      <c r="B23" s="131"/>
      <c r="C23" s="131"/>
      <c r="D23" s="131"/>
      <c r="E23" s="131" t="s">
        <v>205</v>
      </c>
      <c r="F23" s="132">
        <v>72.09</v>
      </c>
      <c r="G23" s="131" t="s">
        <v>206</v>
      </c>
      <c r="H23" s="132">
        <v>0</v>
      </c>
      <c r="I23" s="131" t="s">
        <v>207</v>
      </c>
      <c r="J23" s="132">
        <v>72.09</v>
      </c>
    </row>
    <row r="24" spans="1:10" ht="14.25" customHeight="1">
      <c r="A24" s="131"/>
      <c r="B24" s="131"/>
      <c r="C24" s="131"/>
      <c r="D24" s="131"/>
      <c r="E24" s="131" t="s">
        <v>208</v>
      </c>
      <c r="F24" s="132">
        <v>0</v>
      </c>
      <c r="G24" s="131"/>
      <c r="H24" s="267" t="s">
        <v>209</v>
      </c>
      <c r="I24" s="267"/>
      <c r="J24" s="132">
        <v>91.43</v>
      </c>
    </row>
    <row r="25" spans="1:10" ht="30" customHeight="1" thickBot="1">
      <c r="A25" s="133"/>
      <c r="B25" s="133"/>
      <c r="C25" s="133"/>
      <c r="D25" s="133"/>
      <c r="E25" s="133"/>
      <c r="F25" s="133"/>
      <c r="G25" s="133" t="s">
        <v>210</v>
      </c>
      <c r="H25" s="134">
        <v>0.55000000000000004</v>
      </c>
      <c r="I25" s="133" t="s">
        <v>211</v>
      </c>
      <c r="J25" s="135">
        <v>50.28</v>
      </c>
    </row>
    <row r="26" spans="1:10" ht="0.95" customHeight="1" thickTop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</row>
    <row r="27" spans="1:10" ht="18" customHeight="1">
      <c r="A27" s="118" t="s">
        <v>324</v>
      </c>
      <c r="B27" s="119" t="s">
        <v>1</v>
      </c>
      <c r="C27" s="118" t="s">
        <v>2</v>
      </c>
      <c r="D27" s="118" t="s">
        <v>3</v>
      </c>
      <c r="E27" s="268" t="s">
        <v>195</v>
      </c>
      <c r="F27" s="268"/>
      <c r="G27" s="120" t="s">
        <v>4</v>
      </c>
      <c r="H27" s="119" t="s">
        <v>5</v>
      </c>
      <c r="I27" s="119" t="s">
        <v>6</v>
      </c>
      <c r="J27" s="119" t="s">
        <v>7</v>
      </c>
    </row>
    <row r="28" spans="1:10" ht="24" customHeight="1">
      <c r="A28" s="121" t="s">
        <v>196</v>
      </c>
      <c r="B28" s="122" t="s">
        <v>13</v>
      </c>
      <c r="C28" s="121" t="s">
        <v>14</v>
      </c>
      <c r="D28" s="121" t="s">
        <v>15</v>
      </c>
      <c r="E28" s="269" t="s">
        <v>212</v>
      </c>
      <c r="F28" s="269"/>
      <c r="G28" s="123" t="s">
        <v>16</v>
      </c>
      <c r="H28" s="124">
        <v>1</v>
      </c>
      <c r="I28" s="125">
        <v>7.14</v>
      </c>
      <c r="J28" s="125">
        <v>7.14</v>
      </c>
    </row>
    <row r="29" spans="1:10" ht="24" customHeight="1">
      <c r="A29" s="126" t="s">
        <v>198</v>
      </c>
      <c r="B29" s="127" t="s">
        <v>213</v>
      </c>
      <c r="C29" s="126" t="s">
        <v>14</v>
      </c>
      <c r="D29" s="126" t="s">
        <v>200</v>
      </c>
      <c r="E29" s="265" t="s">
        <v>212</v>
      </c>
      <c r="F29" s="265"/>
      <c r="G29" s="128" t="s">
        <v>214</v>
      </c>
      <c r="H29" s="129">
        <v>0.06</v>
      </c>
      <c r="I29" s="130">
        <v>20.81</v>
      </c>
      <c r="J29" s="130">
        <v>1.24</v>
      </c>
    </row>
    <row r="30" spans="1:10" ht="24" customHeight="1">
      <c r="A30" s="126" t="s">
        <v>198</v>
      </c>
      <c r="B30" s="127" t="s">
        <v>215</v>
      </c>
      <c r="C30" s="126" t="s">
        <v>14</v>
      </c>
      <c r="D30" s="126" t="s">
        <v>204</v>
      </c>
      <c r="E30" s="265" t="s">
        <v>212</v>
      </c>
      <c r="F30" s="265"/>
      <c r="G30" s="128" t="s">
        <v>214</v>
      </c>
      <c r="H30" s="129">
        <v>0.4</v>
      </c>
      <c r="I30" s="130">
        <v>14.76</v>
      </c>
      <c r="J30" s="130">
        <v>5.9</v>
      </c>
    </row>
    <row r="31" spans="1:10">
      <c r="A31" s="131"/>
      <c r="B31" s="131"/>
      <c r="C31" s="131"/>
      <c r="D31" s="131"/>
      <c r="E31" s="131" t="s">
        <v>205</v>
      </c>
      <c r="F31" s="132">
        <v>5.48</v>
      </c>
      <c r="G31" s="131" t="s">
        <v>206</v>
      </c>
      <c r="H31" s="132">
        <v>0</v>
      </c>
      <c r="I31" s="131" t="s">
        <v>207</v>
      </c>
      <c r="J31" s="132">
        <v>5.48</v>
      </c>
    </row>
    <row r="32" spans="1:10">
      <c r="A32" s="131"/>
      <c r="B32" s="131"/>
      <c r="C32" s="131"/>
      <c r="D32" s="131"/>
      <c r="E32" s="131" t="s">
        <v>208</v>
      </c>
      <c r="F32" s="132">
        <v>0</v>
      </c>
      <c r="G32" s="131"/>
      <c r="H32" s="267" t="s">
        <v>209</v>
      </c>
      <c r="I32" s="267"/>
      <c r="J32" s="132">
        <v>7.14</v>
      </c>
    </row>
    <row r="33" spans="1:10" ht="30" customHeight="1" thickBot="1">
      <c r="A33" s="133"/>
      <c r="B33" s="133"/>
      <c r="C33" s="133"/>
      <c r="D33" s="133"/>
      <c r="E33" s="133"/>
      <c r="F33" s="133"/>
      <c r="G33" s="133" t="s">
        <v>210</v>
      </c>
      <c r="H33" s="134">
        <v>36.770000000000003</v>
      </c>
      <c r="I33" s="133" t="s">
        <v>211</v>
      </c>
      <c r="J33" s="135">
        <v>262.52999999999997</v>
      </c>
    </row>
    <row r="34" spans="1:10" ht="0.95" customHeight="1" thickTop="1">
      <c r="A34" s="136"/>
      <c r="B34" s="136"/>
      <c r="C34" s="136"/>
      <c r="D34" s="136"/>
      <c r="E34" s="136"/>
      <c r="F34" s="136"/>
      <c r="G34" s="136"/>
      <c r="H34" s="136"/>
      <c r="I34" s="136"/>
      <c r="J34" s="136"/>
    </row>
    <row r="35" spans="1:10" ht="18" customHeight="1">
      <c r="A35" s="118" t="s">
        <v>325</v>
      </c>
      <c r="B35" s="119" t="s">
        <v>1</v>
      </c>
      <c r="C35" s="118" t="s">
        <v>2</v>
      </c>
      <c r="D35" s="118" t="s">
        <v>3</v>
      </c>
      <c r="E35" s="268" t="s">
        <v>195</v>
      </c>
      <c r="F35" s="268"/>
      <c r="G35" s="120" t="s">
        <v>4</v>
      </c>
      <c r="H35" s="119" t="s">
        <v>5</v>
      </c>
      <c r="I35" s="119" t="s">
        <v>6</v>
      </c>
      <c r="J35" s="119" t="s">
        <v>7</v>
      </c>
    </row>
    <row r="36" spans="1:10" ht="36" customHeight="1">
      <c r="A36" s="121" t="s">
        <v>196</v>
      </c>
      <c r="B36" s="122" t="s">
        <v>17</v>
      </c>
      <c r="C36" s="121" t="s">
        <v>10</v>
      </c>
      <c r="D36" s="121" t="s">
        <v>18</v>
      </c>
      <c r="E36" s="269" t="s">
        <v>216</v>
      </c>
      <c r="F36" s="269"/>
      <c r="G36" s="123" t="s">
        <v>16</v>
      </c>
      <c r="H36" s="124">
        <v>1</v>
      </c>
      <c r="I36" s="125">
        <v>61.76</v>
      </c>
      <c r="J36" s="125">
        <v>61.76</v>
      </c>
    </row>
    <row r="37" spans="1:10" ht="36" customHeight="1">
      <c r="A37" s="126" t="s">
        <v>198</v>
      </c>
      <c r="B37" s="127" t="s">
        <v>217</v>
      </c>
      <c r="C37" s="126" t="s">
        <v>10</v>
      </c>
      <c r="D37" s="126" t="s">
        <v>218</v>
      </c>
      <c r="E37" s="265" t="s">
        <v>219</v>
      </c>
      <c r="F37" s="265"/>
      <c r="G37" s="128" t="s">
        <v>220</v>
      </c>
      <c r="H37" s="129">
        <v>1.4E-2</v>
      </c>
      <c r="I37" s="130">
        <v>24.98</v>
      </c>
      <c r="J37" s="130">
        <v>0.34</v>
      </c>
    </row>
    <row r="38" spans="1:10" ht="36" customHeight="1">
      <c r="A38" s="126" t="s">
        <v>198</v>
      </c>
      <c r="B38" s="127" t="s">
        <v>221</v>
      </c>
      <c r="C38" s="126" t="s">
        <v>10</v>
      </c>
      <c r="D38" s="126" t="s">
        <v>222</v>
      </c>
      <c r="E38" s="265" t="s">
        <v>219</v>
      </c>
      <c r="F38" s="265"/>
      <c r="G38" s="128" t="s">
        <v>223</v>
      </c>
      <c r="H38" s="129">
        <v>2.9000000000000001E-2</v>
      </c>
      <c r="I38" s="130">
        <v>22</v>
      </c>
      <c r="J38" s="130">
        <v>0.63</v>
      </c>
    </row>
    <row r="39" spans="1:10" ht="24" customHeight="1">
      <c r="A39" s="126" t="s">
        <v>198</v>
      </c>
      <c r="B39" s="127" t="s">
        <v>224</v>
      </c>
      <c r="C39" s="126" t="s">
        <v>10</v>
      </c>
      <c r="D39" s="126" t="s">
        <v>225</v>
      </c>
      <c r="E39" s="265" t="s">
        <v>201</v>
      </c>
      <c r="F39" s="265"/>
      <c r="G39" s="128" t="s">
        <v>202</v>
      </c>
      <c r="H39" s="129">
        <v>0.72499999999999998</v>
      </c>
      <c r="I39" s="130">
        <v>17.03</v>
      </c>
      <c r="J39" s="130">
        <v>12.34</v>
      </c>
    </row>
    <row r="40" spans="1:10" ht="24" customHeight="1">
      <c r="A40" s="126" t="s">
        <v>198</v>
      </c>
      <c r="B40" s="127" t="s">
        <v>226</v>
      </c>
      <c r="C40" s="126" t="s">
        <v>10</v>
      </c>
      <c r="D40" s="126" t="s">
        <v>227</v>
      </c>
      <c r="E40" s="265" t="s">
        <v>201</v>
      </c>
      <c r="F40" s="265"/>
      <c r="G40" s="128" t="s">
        <v>202</v>
      </c>
      <c r="H40" s="129">
        <v>1.7490000000000001</v>
      </c>
      <c r="I40" s="130">
        <v>20.66</v>
      </c>
      <c r="J40" s="130">
        <v>36.130000000000003</v>
      </c>
    </row>
    <row r="41" spans="1:10" ht="24" customHeight="1">
      <c r="A41" s="137" t="s">
        <v>228</v>
      </c>
      <c r="B41" s="138" t="s">
        <v>229</v>
      </c>
      <c r="C41" s="137" t="s">
        <v>10</v>
      </c>
      <c r="D41" s="137" t="s">
        <v>230</v>
      </c>
      <c r="E41" s="266" t="s">
        <v>231</v>
      </c>
      <c r="F41" s="266"/>
      <c r="G41" s="139" t="s">
        <v>16</v>
      </c>
      <c r="H41" s="140">
        <v>0.315</v>
      </c>
      <c r="I41" s="141">
        <v>22.41</v>
      </c>
      <c r="J41" s="141">
        <v>7.05</v>
      </c>
    </row>
    <row r="42" spans="1:10" ht="24" customHeight="1">
      <c r="A42" s="137" t="s">
        <v>228</v>
      </c>
      <c r="B42" s="138" t="s">
        <v>232</v>
      </c>
      <c r="C42" s="137" t="s">
        <v>10</v>
      </c>
      <c r="D42" s="137" t="s">
        <v>233</v>
      </c>
      <c r="E42" s="266" t="s">
        <v>231</v>
      </c>
      <c r="F42" s="266"/>
      <c r="G42" s="139" t="s">
        <v>58</v>
      </c>
      <c r="H42" s="140">
        <v>0.01</v>
      </c>
      <c r="I42" s="141">
        <v>3.98</v>
      </c>
      <c r="J42" s="141">
        <v>0.03</v>
      </c>
    </row>
    <row r="43" spans="1:10" ht="24" customHeight="1">
      <c r="A43" s="137" t="s">
        <v>228</v>
      </c>
      <c r="B43" s="138" t="s">
        <v>234</v>
      </c>
      <c r="C43" s="137" t="s">
        <v>10</v>
      </c>
      <c r="D43" s="137" t="s">
        <v>235</v>
      </c>
      <c r="E43" s="266" t="s">
        <v>231</v>
      </c>
      <c r="F43" s="266"/>
      <c r="G43" s="139" t="s">
        <v>30</v>
      </c>
      <c r="H43" s="140">
        <v>1.218</v>
      </c>
      <c r="I43" s="141">
        <v>3.32</v>
      </c>
      <c r="J43" s="141">
        <v>4.04</v>
      </c>
    </row>
    <row r="44" spans="1:10" ht="24" customHeight="1">
      <c r="A44" s="137" t="s">
        <v>228</v>
      </c>
      <c r="B44" s="138" t="s">
        <v>236</v>
      </c>
      <c r="C44" s="137" t="s">
        <v>10</v>
      </c>
      <c r="D44" s="137" t="s">
        <v>237</v>
      </c>
      <c r="E44" s="266" t="s">
        <v>231</v>
      </c>
      <c r="F44" s="266"/>
      <c r="G44" s="139" t="s">
        <v>21</v>
      </c>
      <c r="H44" s="140">
        <v>0.01</v>
      </c>
      <c r="I44" s="141">
        <v>12.55</v>
      </c>
      <c r="J44" s="141">
        <v>0.12</v>
      </c>
    </row>
    <row r="45" spans="1:10" ht="24" customHeight="1">
      <c r="A45" s="137" t="s">
        <v>228</v>
      </c>
      <c r="B45" s="138" t="s">
        <v>238</v>
      </c>
      <c r="C45" s="137" t="s">
        <v>10</v>
      </c>
      <c r="D45" s="137" t="s">
        <v>239</v>
      </c>
      <c r="E45" s="266" t="s">
        <v>231</v>
      </c>
      <c r="F45" s="266"/>
      <c r="G45" s="139" t="s">
        <v>21</v>
      </c>
      <c r="H45" s="140">
        <v>4.0000000000000001E-3</v>
      </c>
      <c r="I45" s="141">
        <v>11.26</v>
      </c>
      <c r="J45" s="141">
        <v>0.04</v>
      </c>
    </row>
    <row r="46" spans="1:10" ht="24" customHeight="1">
      <c r="A46" s="137" t="s">
        <v>228</v>
      </c>
      <c r="B46" s="138" t="s">
        <v>240</v>
      </c>
      <c r="C46" s="137" t="s">
        <v>10</v>
      </c>
      <c r="D46" s="137" t="s">
        <v>241</v>
      </c>
      <c r="E46" s="266" t="s">
        <v>231</v>
      </c>
      <c r="F46" s="266"/>
      <c r="G46" s="139" t="s">
        <v>21</v>
      </c>
      <c r="H46" s="140">
        <v>1.9E-2</v>
      </c>
      <c r="I46" s="141">
        <v>10.37</v>
      </c>
      <c r="J46" s="141">
        <v>0.19</v>
      </c>
    </row>
    <row r="47" spans="1:10" ht="24" customHeight="1">
      <c r="A47" s="137" t="s">
        <v>228</v>
      </c>
      <c r="B47" s="138" t="s">
        <v>242</v>
      </c>
      <c r="C47" s="137" t="s">
        <v>10</v>
      </c>
      <c r="D47" s="137" t="s">
        <v>243</v>
      </c>
      <c r="E47" s="266" t="s">
        <v>231</v>
      </c>
      <c r="F47" s="266"/>
      <c r="G47" s="139" t="s">
        <v>30</v>
      </c>
      <c r="H47" s="140">
        <v>0.72199999999999998</v>
      </c>
      <c r="I47" s="141">
        <v>1.19</v>
      </c>
      <c r="J47" s="141">
        <v>0.85</v>
      </c>
    </row>
    <row r="48" spans="1:10">
      <c r="A48" s="131"/>
      <c r="B48" s="131"/>
      <c r="C48" s="131"/>
      <c r="D48" s="131"/>
      <c r="E48" s="131" t="s">
        <v>205</v>
      </c>
      <c r="F48" s="132">
        <v>40.72</v>
      </c>
      <c r="G48" s="131" t="s">
        <v>206</v>
      </c>
      <c r="H48" s="132">
        <v>0</v>
      </c>
      <c r="I48" s="131" t="s">
        <v>207</v>
      </c>
      <c r="J48" s="132">
        <v>40.72</v>
      </c>
    </row>
    <row r="49" spans="1:10">
      <c r="A49" s="131"/>
      <c r="B49" s="131"/>
      <c r="C49" s="131"/>
      <c r="D49" s="131"/>
      <c r="E49" s="131" t="s">
        <v>208</v>
      </c>
      <c r="F49" s="132">
        <v>0</v>
      </c>
      <c r="G49" s="131"/>
      <c r="H49" s="267" t="s">
        <v>209</v>
      </c>
      <c r="I49" s="267"/>
      <c r="J49" s="132">
        <v>61.76</v>
      </c>
    </row>
    <row r="50" spans="1:10" ht="30" customHeight="1" thickBot="1">
      <c r="A50" s="133"/>
      <c r="B50" s="133"/>
      <c r="C50" s="133"/>
      <c r="D50" s="133"/>
      <c r="E50" s="133"/>
      <c r="F50" s="133"/>
      <c r="G50" s="133" t="s">
        <v>210</v>
      </c>
      <c r="H50" s="134">
        <v>10.65</v>
      </c>
      <c r="I50" s="133" t="s">
        <v>211</v>
      </c>
      <c r="J50" s="135">
        <v>657.74</v>
      </c>
    </row>
    <row r="51" spans="1:10" ht="0.95" customHeight="1" thickTop="1">
      <c r="A51" s="136"/>
      <c r="B51" s="136"/>
      <c r="C51" s="136"/>
      <c r="D51" s="136"/>
      <c r="E51" s="136"/>
      <c r="F51" s="136"/>
      <c r="G51" s="136"/>
      <c r="H51" s="136"/>
      <c r="I51" s="136"/>
      <c r="J51" s="136"/>
    </row>
    <row r="52" spans="1:10" ht="18" customHeight="1">
      <c r="A52" s="118" t="s">
        <v>326</v>
      </c>
      <c r="B52" s="119" t="s">
        <v>1</v>
      </c>
      <c r="C52" s="118" t="s">
        <v>2</v>
      </c>
      <c r="D52" s="118" t="s">
        <v>3</v>
      </c>
      <c r="E52" s="268" t="s">
        <v>195</v>
      </c>
      <c r="F52" s="268"/>
      <c r="G52" s="120" t="s">
        <v>4</v>
      </c>
      <c r="H52" s="119" t="s">
        <v>5</v>
      </c>
      <c r="I52" s="119" t="s">
        <v>6</v>
      </c>
      <c r="J52" s="119" t="s">
        <v>7</v>
      </c>
    </row>
    <row r="53" spans="1:10" ht="24" customHeight="1">
      <c r="A53" s="121" t="s">
        <v>196</v>
      </c>
      <c r="B53" s="122" t="s">
        <v>19</v>
      </c>
      <c r="C53" s="121" t="s">
        <v>10</v>
      </c>
      <c r="D53" s="121" t="s">
        <v>20</v>
      </c>
      <c r="E53" s="269" t="s">
        <v>216</v>
      </c>
      <c r="F53" s="269"/>
      <c r="G53" s="123" t="s">
        <v>21</v>
      </c>
      <c r="H53" s="124">
        <v>1</v>
      </c>
      <c r="I53" s="125">
        <v>12.17</v>
      </c>
      <c r="J53" s="125">
        <v>12.17</v>
      </c>
    </row>
    <row r="54" spans="1:10" ht="36" customHeight="1">
      <c r="A54" s="126" t="s">
        <v>198</v>
      </c>
      <c r="B54" s="127" t="s">
        <v>244</v>
      </c>
      <c r="C54" s="126" t="s">
        <v>10</v>
      </c>
      <c r="D54" s="126" t="s">
        <v>245</v>
      </c>
      <c r="E54" s="265" t="s">
        <v>216</v>
      </c>
      <c r="F54" s="265"/>
      <c r="G54" s="128" t="s">
        <v>21</v>
      </c>
      <c r="H54" s="129">
        <v>1</v>
      </c>
      <c r="I54" s="130">
        <v>6.58</v>
      </c>
      <c r="J54" s="130">
        <v>6.58</v>
      </c>
    </row>
    <row r="55" spans="1:10" ht="24" customHeight="1">
      <c r="A55" s="126" t="s">
        <v>198</v>
      </c>
      <c r="B55" s="127" t="s">
        <v>246</v>
      </c>
      <c r="C55" s="126" t="s">
        <v>10</v>
      </c>
      <c r="D55" s="126" t="s">
        <v>247</v>
      </c>
      <c r="E55" s="265" t="s">
        <v>201</v>
      </c>
      <c r="F55" s="265"/>
      <c r="G55" s="128" t="s">
        <v>202</v>
      </c>
      <c r="H55" s="129">
        <v>6.3500000000000001E-2</v>
      </c>
      <c r="I55" s="130">
        <v>15.48</v>
      </c>
      <c r="J55" s="130">
        <v>0.98</v>
      </c>
    </row>
    <row r="56" spans="1:10" ht="24" customHeight="1">
      <c r="A56" s="126" t="s">
        <v>198</v>
      </c>
      <c r="B56" s="127" t="s">
        <v>248</v>
      </c>
      <c r="C56" s="126" t="s">
        <v>10</v>
      </c>
      <c r="D56" s="126" t="s">
        <v>249</v>
      </c>
      <c r="E56" s="265" t="s">
        <v>201</v>
      </c>
      <c r="F56" s="265"/>
      <c r="G56" s="128" t="s">
        <v>202</v>
      </c>
      <c r="H56" s="129">
        <v>0.19450000000000001</v>
      </c>
      <c r="I56" s="130">
        <v>20.68</v>
      </c>
      <c r="J56" s="130">
        <v>4.0199999999999996</v>
      </c>
    </row>
    <row r="57" spans="1:10" ht="24" customHeight="1">
      <c r="A57" s="137" t="s">
        <v>228</v>
      </c>
      <c r="B57" s="138" t="s">
        <v>250</v>
      </c>
      <c r="C57" s="137" t="s">
        <v>10</v>
      </c>
      <c r="D57" s="137" t="s">
        <v>251</v>
      </c>
      <c r="E57" s="266" t="s">
        <v>231</v>
      </c>
      <c r="F57" s="266"/>
      <c r="G57" s="139" t="s">
        <v>21</v>
      </c>
      <c r="H57" s="140">
        <v>2.5000000000000001E-2</v>
      </c>
      <c r="I57" s="141">
        <v>13.18</v>
      </c>
      <c r="J57" s="141">
        <v>0.32</v>
      </c>
    </row>
    <row r="58" spans="1:10" ht="36" customHeight="1">
      <c r="A58" s="137" t="s">
        <v>228</v>
      </c>
      <c r="B58" s="138" t="s">
        <v>252</v>
      </c>
      <c r="C58" s="137" t="s">
        <v>10</v>
      </c>
      <c r="D58" s="137" t="s">
        <v>253</v>
      </c>
      <c r="E58" s="266" t="s">
        <v>231</v>
      </c>
      <c r="F58" s="266"/>
      <c r="G58" s="139" t="s">
        <v>55</v>
      </c>
      <c r="H58" s="140">
        <v>1.9664999999999999</v>
      </c>
      <c r="I58" s="141">
        <v>0.14000000000000001</v>
      </c>
      <c r="J58" s="141">
        <v>0.27</v>
      </c>
    </row>
    <row r="59" spans="1:10">
      <c r="A59" s="131"/>
      <c r="B59" s="131"/>
      <c r="C59" s="131"/>
      <c r="D59" s="131"/>
      <c r="E59" s="131" t="s">
        <v>205</v>
      </c>
      <c r="F59" s="132">
        <v>5.54</v>
      </c>
      <c r="G59" s="131" t="s">
        <v>206</v>
      </c>
      <c r="H59" s="132">
        <v>0</v>
      </c>
      <c r="I59" s="131" t="s">
        <v>207</v>
      </c>
      <c r="J59" s="132">
        <v>5.54</v>
      </c>
    </row>
    <row r="60" spans="1:10">
      <c r="A60" s="131"/>
      <c r="B60" s="131"/>
      <c r="C60" s="131"/>
      <c r="D60" s="131"/>
      <c r="E60" s="131" t="s">
        <v>208</v>
      </c>
      <c r="F60" s="132">
        <v>0</v>
      </c>
      <c r="G60" s="131"/>
      <c r="H60" s="267" t="s">
        <v>209</v>
      </c>
      <c r="I60" s="267"/>
      <c r="J60" s="132">
        <v>12.17</v>
      </c>
    </row>
    <row r="61" spans="1:10" ht="30" customHeight="1" thickBot="1">
      <c r="A61" s="133"/>
      <c r="B61" s="133"/>
      <c r="C61" s="133"/>
      <c r="D61" s="133"/>
      <c r="E61" s="133"/>
      <c r="F61" s="133"/>
      <c r="G61" s="133" t="s">
        <v>210</v>
      </c>
      <c r="H61" s="134">
        <v>22.61</v>
      </c>
      <c r="I61" s="133" t="s">
        <v>211</v>
      </c>
      <c r="J61" s="135">
        <v>275.16000000000003</v>
      </c>
    </row>
    <row r="62" spans="1:10" ht="0.95" customHeight="1" thickTop="1">
      <c r="A62" s="136"/>
      <c r="B62" s="136"/>
      <c r="C62" s="136"/>
      <c r="D62" s="136"/>
      <c r="E62" s="136"/>
      <c r="F62" s="136"/>
      <c r="G62" s="136"/>
      <c r="H62" s="136"/>
      <c r="I62" s="136"/>
      <c r="J62" s="136"/>
    </row>
    <row r="63" spans="1:10" ht="18" customHeight="1">
      <c r="A63" s="118" t="s">
        <v>327</v>
      </c>
      <c r="B63" s="119" t="s">
        <v>1</v>
      </c>
      <c r="C63" s="118" t="s">
        <v>2</v>
      </c>
      <c r="D63" s="118" t="s">
        <v>3</v>
      </c>
      <c r="E63" s="268" t="s">
        <v>195</v>
      </c>
      <c r="F63" s="268"/>
      <c r="G63" s="120" t="s">
        <v>4</v>
      </c>
      <c r="H63" s="119" t="s">
        <v>5</v>
      </c>
      <c r="I63" s="119" t="s">
        <v>6</v>
      </c>
      <c r="J63" s="119" t="s">
        <v>7</v>
      </c>
    </row>
    <row r="64" spans="1:10" ht="36" customHeight="1">
      <c r="A64" s="121" t="s">
        <v>196</v>
      </c>
      <c r="B64" s="122" t="s">
        <v>22</v>
      </c>
      <c r="C64" s="121" t="s">
        <v>10</v>
      </c>
      <c r="D64" s="121" t="s">
        <v>23</v>
      </c>
      <c r="E64" s="269" t="s">
        <v>216</v>
      </c>
      <c r="F64" s="269"/>
      <c r="G64" s="123" t="s">
        <v>12</v>
      </c>
      <c r="H64" s="124">
        <v>1</v>
      </c>
      <c r="I64" s="125">
        <v>264.11</v>
      </c>
      <c r="J64" s="125">
        <v>264.11</v>
      </c>
    </row>
    <row r="65" spans="1:10" ht="48" customHeight="1">
      <c r="A65" s="126" t="s">
        <v>198</v>
      </c>
      <c r="B65" s="127" t="s">
        <v>254</v>
      </c>
      <c r="C65" s="126" t="s">
        <v>10</v>
      </c>
      <c r="D65" s="126" t="s">
        <v>255</v>
      </c>
      <c r="E65" s="265" t="s">
        <v>219</v>
      </c>
      <c r="F65" s="265"/>
      <c r="G65" s="128" t="s">
        <v>220</v>
      </c>
      <c r="H65" s="129">
        <v>0.76</v>
      </c>
      <c r="I65" s="130">
        <v>1.62</v>
      </c>
      <c r="J65" s="130">
        <v>1.23</v>
      </c>
    </row>
    <row r="66" spans="1:10" ht="48" customHeight="1">
      <c r="A66" s="126" t="s">
        <v>198</v>
      </c>
      <c r="B66" s="127" t="s">
        <v>256</v>
      </c>
      <c r="C66" s="126" t="s">
        <v>10</v>
      </c>
      <c r="D66" s="126" t="s">
        <v>257</v>
      </c>
      <c r="E66" s="265" t="s">
        <v>219</v>
      </c>
      <c r="F66" s="265"/>
      <c r="G66" s="128" t="s">
        <v>223</v>
      </c>
      <c r="H66" s="129">
        <v>0.71</v>
      </c>
      <c r="I66" s="130">
        <v>0.25</v>
      </c>
      <c r="J66" s="130">
        <v>0.17</v>
      </c>
    </row>
    <row r="67" spans="1:10" ht="24" customHeight="1">
      <c r="A67" s="126" t="s">
        <v>198</v>
      </c>
      <c r="B67" s="127" t="s">
        <v>203</v>
      </c>
      <c r="C67" s="126" t="s">
        <v>10</v>
      </c>
      <c r="D67" s="126" t="s">
        <v>204</v>
      </c>
      <c r="E67" s="265" t="s">
        <v>201</v>
      </c>
      <c r="F67" s="265"/>
      <c r="G67" s="128" t="s">
        <v>202</v>
      </c>
      <c r="H67" s="129">
        <v>2.33</v>
      </c>
      <c r="I67" s="130">
        <v>14.76</v>
      </c>
      <c r="J67" s="130">
        <v>34.39</v>
      </c>
    </row>
    <row r="68" spans="1:10" ht="24" customHeight="1">
      <c r="A68" s="126" t="s">
        <v>198</v>
      </c>
      <c r="B68" s="127" t="s">
        <v>258</v>
      </c>
      <c r="C68" s="126" t="s">
        <v>10</v>
      </c>
      <c r="D68" s="126" t="s">
        <v>259</v>
      </c>
      <c r="E68" s="265" t="s">
        <v>201</v>
      </c>
      <c r="F68" s="265"/>
      <c r="G68" s="128" t="s">
        <v>202</v>
      </c>
      <c r="H68" s="129">
        <v>1.47</v>
      </c>
      <c r="I68" s="130">
        <v>18.8</v>
      </c>
      <c r="J68" s="130">
        <v>27.63</v>
      </c>
    </row>
    <row r="69" spans="1:10" ht="24" customHeight="1">
      <c r="A69" s="137" t="s">
        <v>228</v>
      </c>
      <c r="B69" s="138" t="s">
        <v>260</v>
      </c>
      <c r="C69" s="137" t="s">
        <v>10</v>
      </c>
      <c r="D69" s="137" t="s">
        <v>261</v>
      </c>
      <c r="E69" s="266" t="s">
        <v>231</v>
      </c>
      <c r="F69" s="266"/>
      <c r="G69" s="139" t="s">
        <v>12</v>
      </c>
      <c r="H69" s="140">
        <v>0.80500000000000005</v>
      </c>
      <c r="I69" s="141">
        <v>66.67</v>
      </c>
      <c r="J69" s="141">
        <v>53.66</v>
      </c>
    </row>
    <row r="70" spans="1:10" ht="24" customHeight="1">
      <c r="A70" s="137" t="s">
        <v>228</v>
      </c>
      <c r="B70" s="138" t="s">
        <v>262</v>
      </c>
      <c r="C70" s="137" t="s">
        <v>10</v>
      </c>
      <c r="D70" s="137" t="s">
        <v>263</v>
      </c>
      <c r="E70" s="266" t="s">
        <v>231</v>
      </c>
      <c r="F70" s="266"/>
      <c r="G70" s="139" t="s">
        <v>21</v>
      </c>
      <c r="H70" s="140">
        <v>273.06</v>
      </c>
      <c r="I70" s="141">
        <v>0.39</v>
      </c>
      <c r="J70" s="141">
        <v>106.49</v>
      </c>
    </row>
    <row r="71" spans="1:10" ht="24" customHeight="1">
      <c r="A71" s="137" t="s">
        <v>228</v>
      </c>
      <c r="B71" s="138" t="s">
        <v>264</v>
      </c>
      <c r="C71" s="137" t="s">
        <v>10</v>
      </c>
      <c r="D71" s="137" t="s">
        <v>265</v>
      </c>
      <c r="E71" s="266" t="s">
        <v>231</v>
      </c>
      <c r="F71" s="266"/>
      <c r="G71" s="139" t="s">
        <v>12</v>
      </c>
      <c r="H71" s="140">
        <v>0.57899999999999996</v>
      </c>
      <c r="I71" s="141">
        <v>70.02</v>
      </c>
      <c r="J71" s="141">
        <v>40.54</v>
      </c>
    </row>
    <row r="72" spans="1:10">
      <c r="A72" s="131"/>
      <c r="B72" s="131"/>
      <c r="C72" s="131"/>
      <c r="D72" s="131"/>
      <c r="E72" s="131" t="s">
        <v>205</v>
      </c>
      <c r="F72" s="132">
        <v>50.02</v>
      </c>
      <c r="G72" s="131" t="s">
        <v>206</v>
      </c>
      <c r="H72" s="132">
        <v>0</v>
      </c>
      <c r="I72" s="131" t="s">
        <v>207</v>
      </c>
      <c r="J72" s="132">
        <v>50.02</v>
      </c>
    </row>
    <row r="73" spans="1:10">
      <c r="A73" s="131"/>
      <c r="B73" s="131"/>
      <c r="C73" s="131"/>
      <c r="D73" s="131"/>
      <c r="E73" s="131" t="s">
        <v>208</v>
      </c>
      <c r="F73" s="132">
        <v>0</v>
      </c>
      <c r="G73" s="131"/>
      <c r="H73" s="267" t="s">
        <v>209</v>
      </c>
      <c r="I73" s="267"/>
      <c r="J73" s="132">
        <v>264.11</v>
      </c>
    </row>
    <row r="74" spans="1:10" ht="30" customHeight="1" thickBot="1">
      <c r="A74" s="133"/>
      <c r="B74" s="133"/>
      <c r="C74" s="133"/>
      <c r="D74" s="133"/>
      <c r="E74" s="133"/>
      <c r="F74" s="133"/>
      <c r="G74" s="133" t="s">
        <v>210</v>
      </c>
      <c r="H74" s="134">
        <v>3.37</v>
      </c>
      <c r="I74" s="133" t="s">
        <v>211</v>
      </c>
      <c r="J74" s="135">
        <v>890.05</v>
      </c>
    </row>
    <row r="75" spans="1:10" ht="0.95" customHeight="1" thickTop="1">
      <c r="A75" s="136"/>
      <c r="B75" s="136"/>
      <c r="C75" s="136"/>
      <c r="D75" s="136"/>
      <c r="E75" s="136"/>
      <c r="F75" s="136"/>
      <c r="G75" s="136"/>
      <c r="H75" s="136"/>
      <c r="I75" s="136"/>
      <c r="J75" s="136"/>
    </row>
    <row r="76" spans="1:10" ht="18" customHeight="1">
      <c r="A76" s="118" t="s">
        <v>328</v>
      </c>
      <c r="B76" s="119" t="s">
        <v>1</v>
      </c>
      <c r="C76" s="118" t="s">
        <v>2</v>
      </c>
      <c r="D76" s="118" t="s">
        <v>3</v>
      </c>
      <c r="E76" s="268" t="s">
        <v>195</v>
      </c>
      <c r="F76" s="268"/>
      <c r="G76" s="120" t="s">
        <v>4</v>
      </c>
      <c r="H76" s="119" t="s">
        <v>5</v>
      </c>
      <c r="I76" s="119" t="s">
        <v>6</v>
      </c>
      <c r="J76" s="119" t="s">
        <v>7</v>
      </c>
    </row>
    <row r="77" spans="1:10" ht="48" customHeight="1">
      <c r="A77" s="121" t="s">
        <v>196</v>
      </c>
      <c r="B77" s="122" t="s">
        <v>24</v>
      </c>
      <c r="C77" s="121" t="s">
        <v>10</v>
      </c>
      <c r="D77" s="121" t="s">
        <v>25</v>
      </c>
      <c r="E77" s="269" t="s">
        <v>266</v>
      </c>
      <c r="F77" s="269"/>
      <c r="G77" s="123" t="s">
        <v>16</v>
      </c>
      <c r="H77" s="124">
        <v>1</v>
      </c>
      <c r="I77" s="125">
        <v>93.81</v>
      </c>
      <c r="J77" s="125">
        <v>93.81</v>
      </c>
    </row>
    <row r="78" spans="1:10" ht="36" customHeight="1">
      <c r="A78" s="126" t="s">
        <v>198</v>
      </c>
      <c r="B78" s="127" t="s">
        <v>267</v>
      </c>
      <c r="C78" s="126" t="s">
        <v>10</v>
      </c>
      <c r="D78" s="126" t="s">
        <v>268</v>
      </c>
      <c r="E78" s="265" t="s">
        <v>201</v>
      </c>
      <c r="F78" s="265"/>
      <c r="G78" s="128" t="s">
        <v>12</v>
      </c>
      <c r="H78" s="129">
        <v>1.8200000000000001E-2</v>
      </c>
      <c r="I78" s="130">
        <v>331.2</v>
      </c>
      <c r="J78" s="130">
        <v>6.02</v>
      </c>
    </row>
    <row r="79" spans="1:10" ht="24" customHeight="1">
      <c r="A79" s="126" t="s">
        <v>198</v>
      </c>
      <c r="B79" s="127" t="s">
        <v>199</v>
      </c>
      <c r="C79" s="126" t="s">
        <v>10</v>
      </c>
      <c r="D79" s="126" t="s">
        <v>200</v>
      </c>
      <c r="E79" s="265" t="s">
        <v>201</v>
      </c>
      <c r="F79" s="265"/>
      <c r="G79" s="128" t="s">
        <v>202</v>
      </c>
      <c r="H79" s="129">
        <v>1.22</v>
      </c>
      <c r="I79" s="130">
        <v>20.81</v>
      </c>
      <c r="J79" s="130">
        <v>25.38</v>
      </c>
    </row>
    <row r="80" spans="1:10" ht="24" customHeight="1">
      <c r="A80" s="126" t="s">
        <v>198</v>
      </c>
      <c r="B80" s="127" t="s">
        <v>203</v>
      </c>
      <c r="C80" s="126" t="s">
        <v>10</v>
      </c>
      <c r="D80" s="126" t="s">
        <v>204</v>
      </c>
      <c r="E80" s="265" t="s">
        <v>201</v>
      </c>
      <c r="F80" s="265"/>
      <c r="G80" s="128" t="s">
        <v>202</v>
      </c>
      <c r="H80" s="129">
        <v>0.92</v>
      </c>
      <c r="I80" s="130">
        <v>14.76</v>
      </c>
      <c r="J80" s="130">
        <v>13.57</v>
      </c>
    </row>
    <row r="81" spans="1:10" ht="24" customHeight="1">
      <c r="A81" s="137" t="s">
        <v>228</v>
      </c>
      <c r="B81" s="138" t="s">
        <v>269</v>
      </c>
      <c r="C81" s="137" t="s">
        <v>10</v>
      </c>
      <c r="D81" s="137" t="s">
        <v>270</v>
      </c>
      <c r="E81" s="266" t="s">
        <v>231</v>
      </c>
      <c r="F81" s="266"/>
      <c r="G81" s="139" t="s">
        <v>55</v>
      </c>
      <c r="H81" s="140">
        <v>12.11</v>
      </c>
      <c r="I81" s="141">
        <v>2.63</v>
      </c>
      <c r="J81" s="141">
        <v>31.84</v>
      </c>
    </row>
    <row r="82" spans="1:10" ht="24" customHeight="1">
      <c r="A82" s="137" t="s">
        <v>228</v>
      </c>
      <c r="B82" s="138" t="s">
        <v>271</v>
      </c>
      <c r="C82" s="137" t="s">
        <v>10</v>
      </c>
      <c r="D82" s="137" t="s">
        <v>272</v>
      </c>
      <c r="E82" s="266" t="s">
        <v>231</v>
      </c>
      <c r="F82" s="266"/>
      <c r="G82" s="139" t="s">
        <v>55</v>
      </c>
      <c r="H82" s="140">
        <v>2.83</v>
      </c>
      <c r="I82" s="141">
        <v>2.71</v>
      </c>
      <c r="J82" s="141">
        <v>7.66</v>
      </c>
    </row>
    <row r="83" spans="1:10" ht="24" customHeight="1">
      <c r="A83" s="137" t="s">
        <v>228</v>
      </c>
      <c r="B83" s="138" t="s">
        <v>273</v>
      </c>
      <c r="C83" s="137" t="s">
        <v>10</v>
      </c>
      <c r="D83" s="137" t="s">
        <v>274</v>
      </c>
      <c r="E83" s="266" t="s">
        <v>231</v>
      </c>
      <c r="F83" s="266"/>
      <c r="G83" s="139" t="s">
        <v>55</v>
      </c>
      <c r="H83" s="140">
        <v>4.38</v>
      </c>
      <c r="I83" s="141">
        <v>1.6</v>
      </c>
      <c r="J83" s="141">
        <v>7</v>
      </c>
    </row>
    <row r="84" spans="1:10" ht="36" customHeight="1">
      <c r="A84" s="137" t="s">
        <v>228</v>
      </c>
      <c r="B84" s="138" t="s">
        <v>275</v>
      </c>
      <c r="C84" s="137" t="s">
        <v>10</v>
      </c>
      <c r="D84" s="137" t="s">
        <v>276</v>
      </c>
      <c r="E84" s="266" t="s">
        <v>231</v>
      </c>
      <c r="F84" s="266"/>
      <c r="G84" s="139" t="s">
        <v>30</v>
      </c>
      <c r="H84" s="140">
        <v>0.87</v>
      </c>
      <c r="I84" s="141">
        <v>2.7</v>
      </c>
      <c r="J84" s="141">
        <v>2.34</v>
      </c>
    </row>
    <row r="85" spans="1:10">
      <c r="A85" s="131"/>
      <c r="B85" s="131"/>
      <c r="C85" s="131"/>
      <c r="D85" s="131"/>
      <c r="E85" s="131" t="s">
        <v>205</v>
      </c>
      <c r="F85" s="132">
        <v>32.65</v>
      </c>
      <c r="G85" s="131" t="s">
        <v>206</v>
      </c>
      <c r="H85" s="132">
        <v>0</v>
      </c>
      <c r="I85" s="131" t="s">
        <v>207</v>
      </c>
      <c r="J85" s="132">
        <v>32.65</v>
      </c>
    </row>
    <row r="86" spans="1:10">
      <c r="A86" s="131"/>
      <c r="B86" s="131"/>
      <c r="C86" s="131"/>
      <c r="D86" s="131"/>
      <c r="E86" s="131" t="s">
        <v>208</v>
      </c>
      <c r="F86" s="132">
        <v>0</v>
      </c>
      <c r="G86" s="131"/>
      <c r="H86" s="267" t="s">
        <v>209</v>
      </c>
      <c r="I86" s="267"/>
      <c r="J86" s="132">
        <v>93.81</v>
      </c>
    </row>
    <row r="87" spans="1:10" ht="30" customHeight="1" thickBot="1">
      <c r="A87" s="133"/>
      <c r="B87" s="133"/>
      <c r="C87" s="133"/>
      <c r="D87" s="133"/>
      <c r="E87" s="133"/>
      <c r="F87" s="133"/>
      <c r="G87" s="133" t="s">
        <v>210</v>
      </c>
      <c r="H87" s="134">
        <v>2.25</v>
      </c>
      <c r="I87" s="133" t="s">
        <v>211</v>
      </c>
      <c r="J87" s="135">
        <v>211.07</v>
      </c>
    </row>
    <row r="88" spans="1:10" ht="0.95" customHeight="1" thickTop="1">
      <c r="A88" s="136"/>
      <c r="B88" s="136"/>
      <c r="C88" s="136"/>
      <c r="D88" s="136"/>
      <c r="E88" s="136"/>
      <c r="F88" s="136"/>
      <c r="G88" s="136"/>
      <c r="H88" s="136"/>
      <c r="I88" s="136"/>
      <c r="J88" s="136"/>
    </row>
    <row r="89" spans="1:10" ht="18" customHeight="1">
      <c r="A89" s="118" t="s">
        <v>329</v>
      </c>
      <c r="B89" s="119" t="s">
        <v>1</v>
      </c>
      <c r="C89" s="118" t="s">
        <v>2</v>
      </c>
      <c r="D89" s="118" t="s">
        <v>3</v>
      </c>
      <c r="E89" s="268" t="s">
        <v>195</v>
      </c>
      <c r="F89" s="268"/>
      <c r="G89" s="120" t="s">
        <v>4</v>
      </c>
      <c r="H89" s="119" t="s">
        <v>5</v>
      </c>
      <c r="I89" s="119" t="s">
        <v>6</v>
      </c>
      <c r="J89" s="119" t="s">
        <v>7</v>
      </c>
    </row>
    <row r="90" spans="1:10" ht="24" customHeight="1">
      <c r="A90" s="121" t="s">
        <v>196</v>
      </c>
      <c r="B90" s="122" t="s">
        <v>26</v>
      </c>
      <c r="C90" s="121" t="s">
        <v>10</v>
      </c>
      <c r="D90" s="121" t="s">
        <v>27</v>
      </c>
      <c r="E90" s="269" t="s">
        <v>197</v>
      </c>
      <c r="F90" s="269"/>
      <c r="G90" s="123" t="s">
        <v>12</v>
      </c>
      <c r="H90" s="124">
        <v>1</v>
      </c>
      <c r="I90" s="125">
        <v>35.590000000000003</v>
      </c>
      <c r="J90" s="125">
        <v>35.590000000000003</v>
      </c>
    </row>
    <row r="91" spans="1:10" ht="60" customHeight="1">
      <c r="A91" s="126" t="s">
        <v>198</v>
      </c>
      <c r="B91" s="127" t="s">
        <v>277</v>
      </c>
      <c r="C91" s="126" t="s">
        <v>10</v>
      </c>
      <c r="D91" s="126" t="s">
        <v>278</v>
      </c>
      <c r="E91" s="265" t="s">
        <v>219</v>
      </c>
      <c r="F91" s="265"/>
      <c r="G91" s="128" t="s">
        <v>220</v>
      </c>
      <c r="H91" s="129">
        <v>6.0000000000000001E-3</v>
      </c>
      <c r="I91" s="130">
        <v>161.19</v>
      </c>
      <c r="J91" s="130">
        <v>0.96</v>
      </c>
    </row>
    <row r="92" spans="1:10" ht="36" customHeight="1">
      <c r="A92" s="126" t="s">
        <v>198</v>
      </c>
      <c r="B92" s="127" t="s">
        <v>279</v>
      </c>
      <c r="C92" s="126" t="s">
        <v>10</v>
      </c>
      <c r="D92" s="126" t="s">
        <v>280</v>
      </c>
      <c r="E92" s="265" t="s">
        <v>219</v>
      </c>
      <c r="F92" s="265"/>
      <c r="G92" s="128" t="s">
        <v>220</v>
      </c>
      <c r="H92" s="129">
        <v>0.27400000000000002</v>
      </c>
      <c r="I92" s="130">
        <v>27.45</v>
      </c>
      <c r="J92" s="130">
        <v>7.52</v>
      </c>
    </row>
    <row r="93" spans="1:10" ht="60" customHeight="1">
      <c r="A93" s="126" t="s">
        <v>198</v>
      </c>
      <c r="B93" s="127" t="s">
        <v>281</v>
      </c>
      <c r="C93" s="126" t="s">
        <v>10</v>
      </c>
      <c r="D93" s="126" t="s">
        <v>282</v>
      </c>
      <c r="E93" s="265" t="s">
        <v>219</v>
      </c>
      <c r="F93" s="265"/>
      <c r="G93" s="128" t="s">
        <v>223</v>
      </c>
      <c r="H93" s="129">
        <v>3.0000000000000001E-3</v>
      </c>
      <c r="I93" s="130">
        <v>37.74</v>
      </c>
      <c r="J93" s="130">
        <v>0.11</v>
      </c>
    </row>
    <row r="94" spans="1:10" ht="36" customHeight="1">
      <c r="A94" s="126" t="s">
        <v>198</v>
      </c>
      <c r="B94" s="127" t="s">
        <v>283</v>
      </c>
      <c r="C94" s="126" t="s">
        <v>10</v>
      </c>
      <c r="D94" s="126" t="s">
        <v>284</v>
      </c>
      <c r="E94" s="265" t="s">
        <v>219</v>
      </c>
      <c r="F94" s="265"/>
      <c r="G94" s="128" t="s">
        <v>223</v>
      </c>
      <c r="H94" s="129">
        <v>0.254</v>
      </c>
      <c r="I94" s="130">
        <v>22.59</v>
      </c>
      <c r="J94" s="130">
        <v>5.73</v>
      </c>
    </row>
    <row r="95" spans="1:10" ht="24" customHeight="1">
      <c r="A95" s="126" t="s">
        <v>198</v>
      </c>
      <c r="B95" s="127" t="s">
        <v>203</v>
      </c>
      <c r="C95" s="126" t="s">
        <v>10</v>
      </c>
      <c r="D95" s="126" t="s">
        <v>204</v>
      </c>
      <c r="E95" s="265" t="s">
        <v>201</v>
      </c>
      <c r="F95" s="265"/>
      <c r="G95" s="128" t="s">
        <v>202</v>
      </c>
      <c r="H95" s="129">
        <v>0.65900000000000003</v>
      </c>
      <c r="I95" s="130">
        <v>14.76</v>
      </c>
      <c r="J95" s="130">
        <v>9.7200000000000006</v>
      </c>
    </row>
    <row r="96" spans="1:10" ht="24" customHeight="1">
      <c r="A96" s="137" t="s">
        <v>228</v>
      </c>
      <c r="B96" s="138" t="s">
        <v>285</v>
      </c>
      <c r="C96" s="137" t="s">
        <v>10</v>
      </c>
      <c r="D96" s="137" t="s">
        <v>286</v>
      </c>
      <c r="E96" s="266" t="s">
        <v>231</v>
      </c>
      <c r="F96" s="266"/>
      <c r="G96" s="139" t="s">
        <v>12</v>
      </c>
      <c r="H96" s="140">
        <v>1.25</v>
      </c>
      <c r="I96" s="141">
        <v>9.24</v>
      </c>
      <c r="J96" s="141">
        <v>11.55</v>
      </c>
    </row>
    <row r="97" spans="1:10">
      <c r="A97" s="131"/>
      <c r="B97" s="131"/>
      <c r="C97" s="131"/>
      <c r="D97" s="131"/>
      <c r="E97" s="131" t="s">
        <v>205</v>
      </c>
      <c r="F97" s="132">
        <v>17.75</v>
      </c>
      <c r="G97" s="131" t="s">
        <v>206</v>
      </c>
      <c r="H97" s="132">
        <v>0</v>
      </c>
      <c r="I97" s="131" t="s">
        <v>207</v>
      </c>
      <c r="J97" s="132">
        <v>17.75</v>
      </c>
    </row>
    <row r="98" spans="1:10">
      <c r="A98" s="131"/>
      <c r="B98" s="131"/>
      <c r="C98" s="131"/>
      <c r="D98" s="131"/>
      <c r="E98" s="131" t="s">
        <v>208</v>
      </c>
      <c r="F98" s="132">
        <v>0</v>
      </c>
      <c r="G98" s="131"/>
      <c r="H98" s="267" t="s">
        <v>209</v>
      </c>
      <c r="I98" s="267"/>
      <c r="J98" s="132">
        <v>35.590000000000003</v>
      </c>
    </row>
    <row r="99" spans="1:10" ht="30" customHeight="1" thickBot="1">
      <c r="A99" s="133"/>
      <c r="B99" s="133"/>
      <c r="C99" s="133"/>
      <c r="D99" s="133"/>
      <c r="E99" s="133"/>
      <c r="F99" s="133"/>
      <c r="G99" s="133" t="s">
        <v>210</v>
      </c>
      <c r="H99" s="134">
        <v>1.47</v>
      </c>
      <c r="I99" s="133" t="s">
        <v>211</v>
      </c>
      <c r="J99" s="135">
        <v>52.31</v>
      </c>
    </row>
    <row r="100" spans="1:10" ht="0.95" customHeight="1" thickTop="1">
      <c r="A100" s="136"/>
      <c r="B100" s="136"/>
      <c r="C100" s="136"/>
      <c r="D100" s="136"/>
      <c r="E100" s="136"/>
      <c r="F100" s="136"/>
      <c r="G100" s="136"/>
      <c r="H100" s="136"/>
      <c r="I100" s="136"/>
      <c r="J100" s="136"/>
    </row>
    <row r="101" spans="1:10" ht="18" customHeight="1">
      <c r="A101" s="118" t="s">
        <v>330</v>
      </c>
      <c r="B101" s="119" t="s">
        <v>1</v>
      </c>
      <c r="C101" s="118" t="s">
        <v>2</v>
      </c>
      <c r="D101" s="118" t="s">
        <v>3</v>
      </c>
      <c r="E101" s="268" t="s">
        <v>195</v>
      </c>
      <c r="F101" s="268"/>
      <c r="G101" s="120" t="s">
        <v>4</v>
      </c>
      <c r="H101" s="119" t="s">
        <v>5</v>
      </c>
      <c r="I101" s="119" t="s">
        <v>6</v>
      </c>
      <c r="J101" s="119" t="s">
        <v>7</v>
      </c>
    </row>
    <row r="102" spans="1:10" ht="60" customHeight="1">
      <c r="A102" s="121" t="s">
        <v>196</v>
      </c>
      <c r="B102" s="122" t="s">
        <v>28</v>
      </c>
      <c r="C102" s="121" t="s">
        <v>10</v>
      </c>
      <c r="D102" s="121" t="s">
        <v>29</v>
      </c>
      <c r="E102" s="269" t="s">
        <v>287</v>
      </c>
      <c r="F102" s="269"/>
      <c r="G102" s="123" t="s">
        <v>30</v>
      </c>
      <c r="H102" s="124">
        <v>1</v>
      </c>
      <c r="I102" s="125">
        <v>320.62</v>
      </c>
      <c r="J102" s="125">
        <v>320.62</v>
      </c>
    </row>
    <row r="103" spans="1:10" ht="24" customHeight="1">
      <c r="A103" s="126" t="s">
        <v>198</v>
      </c>
      <c r="B103" s="127" t="s">
        <v>288</v>
      </c>
      <c r="C103" s="126" t="s">
        <v>10</v>
      </c>
      <c r="D103" s="126" t="s">
        <v>289</v>
      </c>
      <c r="E103" s="265" t="s">
        <v>201</v>
      </c>
      <c r="F103" s="265"/>
      <c r="G103" s="128" t="s">
        <v>202</v>
      </c>
      <c r="H103" s="129">
        <v>4.7480000000000002</v>
      </c>
      <c r="I103" s="130">
        <v>16.350000000000001</v>
      </c>
      <c r="J103" s="130">
        <v>77.62</v>
      </c>
    </row>
    <row r="104" spans="1:10" ht="24" customHeight="1">
      <c r="A104" s="126" t="s">
        <v>198</v>
      </c>
      <c r="B104" s="127" t="s">
        <v>290</v>
      </c>
      <c r="C104" s="126" t="s">
        <v>10</v>
      </c>
      <c r="D104" s="126" t="s">
        <v>291</v>
      </c>
      <c r="E104" s="265" t="s">
        <v>201</v>
      </c>
      <c r="F104" s="265"/>
      <c r="G104" s="128" t="s">
        <v>202</v>
      </c>
      <c r="H104" s="129">
        <v>5.78</v>
      </c>
      <c r="I104" s="130">
        <v>20.7</v>
      </c>
      <c r="J104" s="130">
        <v>119.64</v>
      </c>
    </row>
    <row r="105" spans="1:10" ht="24" customHeight="1">
      <c r="A105" s="137" t="s">
        <v>228</v>
      </c>
      <c r="B105" s="138" t="s">
        <v>292</v>
      </c>
      <c r="C105" s="137" t="s">
        <v>10</v>
      </c>
      <c r="D105" s="137" t="s">
        <v>293</v>
      </c>
      <c r="E105" s="266" t="s">
        <v>231</v>
      </c>
      <c r="F105" s="266"/>
      <c r="G105" s="139" t="s">
        <v>21</v>
      </c>
      <c r="H105" s="140">
        <v>9.2240000000000002</v>
      </c>
      <c r="I105" s="141">
        <v>4.6100000000000003</v>
      </c>
      <c r="J105" s="141">
        <v>42.52</v>
      </c>
    </row>
    <row r="106" spans="1:10" ht="24" customHeight="1">
      <c r="A106" s="137" t="s">
        <v>228</v>
      </c>
      <c r="B106" s="138" t="s">
        <v>294</v>
      </c>
      <c r="C106" s="137" t="s">
        <v>10</v>
      </c>
      <c r="D106" s="137" t="s">
        <v>53</v>
      </c>
      <c r="E106" s="266" t="s">
        <v>231</v>
      </c>
      <c r="F106" s="266"/>
      <c r="G106" s="139" t="s">
        <v>21</v>
      </c>
      <c r="H106" s="140">
        <v>0.89600000000000002</v>
      </c>
      <c r="I106" s="141">
        <v>5.4</v>
      </c>
      <c r="J106" s="141">
        <v>4.83</v>
      </c>
    </row>
    <row r="107" spans="1:10" ht="24" customHeight="1">
      <c r="A107" s="137" t="s">
        <v>228</v>
      </c>
      <c r="B107" s="138" t="s">
        <v>295</v>
      </c>
      <c r="C107" s="137" t="s">
        <v>10</v>
      </c>
      <c r="D107" s="137" t="s">
        <v>54</v>
      </c>
      <c r="E107" s="266" t="s">
        <v>231</v>
      </c>
      <c r="F107" s="266"/>
      <c r="G107" s="139" t="s">
        <v>21</v>
      </c>
      <c r="H107" s="140">
        <v>7.0999999999999994E-2</v>
      </c>
      <c r="I107" s="141">
        <v>24.68</v>
      </c>
      <c r="J107" s="141">
        <v>1.75</v>
      </c>
    </row>
    <row r="108" spans="1:10" ht="24" customHeight="1">
      <c r="A108" s="137" t="s">
        <v>228</v>
      </c>
      <c r="B108" s="138" t="s">
        <v>296</v>
      </c>
      <c r="C108" s="137" t="s">
        <v>10</v>
      </c>
      <c r="D108" s="137" t="s">
        <v>297</v>
      </c>
      <c r="E108" s="266" t="s">
        <v>231</v>
      </c>
      <c r="F108" s="266"/>
      <c r="G108" s="139" t="s">
        <v>55</v>
      </c>
      <c r="H108" s="140">
        <v>3.3330000000000002</v>
      </c>
      <c r="I108" s="141">
        <v>1.65</v>
      </c>
      <c r="J108" s="141">
        <v>5.49</v>
      </c>
    </row>
    <row r="109" spans="1:10" ht="36" customHeight="1">
      <c r="A109" s="137" t="s">
        <v>228</v>
      </c>
      <c r="B109" s="138" t="s">
        <v>298</v>
      </c>
      <c r="C109" s="137" t="s">
        <v>10</v>
      </c>
      <c r="D109" s="137" t="s">
        <v>299</v>
      </c>
      <c r="E109" s="266" t="s">
        <v>231</v>
      </c>
      <c r="F109" s="266"/>
      <c r="G109" s="139" t="s">
        <v>30</v>
      </c>
      <c r="H109" s="140">
        <v>0.9</v>
      </c>
      <c r="I109" s="141">
        <v>30.66</v>
      </c>
      <c r="J109" s="141">
        <v>27.59</v>
      </c>
    </row>
    <row r="110" spans="1:10" ht="36" customHeight="1">
      <c r="A110" s="137" t="s">
        <v>228</v>
      </c>
      <c r="B110" s="138" t="s">
        <v>300</v>
      </c>
      <c r="C110" s="137" t="s">
        <v>10</v>
      </c>
      <c r="D110" s="137" t="s">
        <v>301</v>
      </c>
      <c r="E110" s="266" t="s">
        <v>231</v>
      </c>
      <c r="F110" s="266"/>
      <c r="G110" s="139" t="s">
        <v>30</v>
      </c>
      <c r="H110" s="140">
        <v>1.0289999999999999</v>
      </c>
      <c r="I110" s="141">
        <v>40.020000000000003</v>
      </c>
      <c r="J110" s="141">
        <v>41.18</v>
      </c>
    </row>
    <row r="111" spans="1:10">
      <c r="A111" s="131"/>
      <c r="B111" s="131"/>
      <c r="C111" s="131"/>
      <c r="D111" s="131"/>
      <c r="E111" s="131" t="s">
        <v>205</v>
      </c>
      <c r="F111" s="132">
        <v>160.41999999999999</v>
      </c>
      <c r="G111" s="131" t="s">
        <v>206</v>
      </c>
      <c r="H111" s="132">
        <v>0</v>
      </c>
      <c r="I111" s="131" t="s">
        <v>207</v>
      </c>
      <c r="J111" s="132">
        <v>160.41999999999999</v>
      </c>
    </row>
    <row r="112" spans="1:10">
      <c r="A112" s="131"/>
      <c r="B112" s="131"/>
      <c r="C112" s="131"/>
      <c r="D112" s="131"/>
      <c r="E112" s="131" t="s">
        <v>208</v>
      </c>
      <c r="F112" s="132">
        <v>0</v>
      </c>
      <c r="G112" s="131"/>
      <c r="H112" s="267" t="s">
        <v>209</v>
      </c>
      <c r="I112" s="267"/>
      <c r="J112" s="132">
        <v>320.62</v>
      </c>
    </row>
    <row r="113" spans="1:10" ht="30" customHeight="1" thickBot="1">
      <c r="A113" s="133"/>
      <c r="B113" s="133"/>
      <c r="C113" s="133"/>
      <c r="D113" s="133"/>
      <c r="E113" s="133"/>
      <c r="F113" s="133"/>
      <c r="G113" s="133" t="s">
        <v>210</v>
      </c>
      <c r="H113" s="134">
        <v>24</v>
      </c>
      <c r="I113" s="133" t="s">
        <v>211</v>
      </c>
      <c r="J113" s="135">
        <v>7694.88</v>
      </c>
    </row>
    <row r="114" spans="1:10" ht="0.95" customHeight="1" thickTop="1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</row>
    <row r="115" spans="1:10" ht="18" customHeight="1">
      <c r="A115" s="118" t="s">
        <v>331</v>
      </c>
      <c r="B115" s="119" t="s">
        <v>1</v>
      </c>
      <c r="C115" s="118" t="s">
        <v>2</v>
      </c>
      <c r="D115" s="118" t="s">
        <v>3</v>
      </c>
      <c r="E115" s="268" t="s">
        <v>195</v>
      </c>
      <c r="F115" s="268"/>
      <c r="G115" s="120" t="s">
        <v>4</v>
      </c>
      <c r="H115" s="119" t="s">
        <v>5</v>
      </c>
      <c r="I115" s="119" t="s">
        <v>6</v>
      </c>
      <c r="J115" s="119" t="s">
        <v>7</v>
      </c>
    </row>
    <row r="116" spans="1:10" ht="24" customHeight="1">
      <c r="A116" s="121" t="s">
        <v>196</v>
      </c>
      <c r="B116" s="122" t="s">
        <v>31</v>
      </c>
      <c r="C116" s="121" t="s">
        <v>10</v>
      </c>
      <c r="D116" s="121" t="s">
        <v>32</v>
      </c>
      <c r="E116" s="269" t="s">
        <v>287</v>
      </c>
      <c r="F116" s="269"/>
      <c r="G116" s="123" t="s">
        <v>30</v>
      </c>
      <c r="H116" s="124">
        <v>1</v>
      </c>
      <c r="I116" s="125">
        <v>69.87</v>
      </c>
      <c r="J116" s="125">
        <v>69.87</v>
      </c>
    </row>
    <row r="117" spans="1:10" ht="24" customHeight="1">
      <c r="A117" s="126" t="s">
        <v>198</v>
      </c>
      <c r="B117" s="127" t="s">
        <v>288</v>
      </c>
      <c r="C117" s="126" t="s">
        <v>10</v>
      </c>
      <c r="D117" s="126" t="s">
        <v>289</v>
      </c>
      <c r="E117" s="265" t="s">
        <v>201</v>
      </c>
      <c r="F117" s="265"/>
      <c r="G117" s="128" t="s">
        <v>202</v>
      </c>
      <c r="H117" s="129">
        <v>0.77800000000000002</v>
      </c>
      <c r="I117" s="130">
        <v>16.350000000000001</v>
      </c>
      <c r="J117" s="130">
        <v>12.72</v>
      </c>
    </row>
    <row r="118" spans="1:10" ht="24" customHeight="1">
      <c r="A118" s="126" t="s">
        <v>198</v>
      </c>
      <c r="B118" s="127" t="s">
        <v>290</v>
      </c>
      <c r="C118" s="126" t="s">
        <v>10</v>
      </c>
      <c r="D118" s="126" t="s">
        <v>291</v>
      </c>
      <c r="E118" s="265" t="s">
        <v>201</v>
      </c>
      <c r="F118" s="265"/>
      <c r="G118" s="128" t="s">
        <v>202</v>
      </c>
      <c r="H118" s="129">
        <v>0.94799999999999995</v>
      </c>
      <c r="I118" s="130">
        <v>20.7</v>
      </c>
      <c r="J118" s="130">
        <v>19.62</v>
      </c>
    </row>
    <row r="119" spans="1:10" ht="36" customHeight="1">
      <c r="A119" s="137" t="s">
        <v>228</v>
      </c>
      <c r="B119" s="138" t="s">
        <v>302</v>
      </c>
      <c r="C119" s="137" t="s">
        <v>10</v>
      </c>
      <c r="D119" s="137" t="s">
        <v>303</v>
      </c>
      <c r="E119" s="266" t="s">
        <v>231</v>
      </c>
      <c r="F119" s="266"/>
      <c r="G119" s="139" t="s">
        <v>55</v>
      </c>
      <c r="H119" s="140">
        <v>3.2730000000000001</v>
      </c>
      <c r="I119" s="141">
        <v>0.36</v>
      </c>
      <c r="J119" s="141">
        <v>1.17</v>
      </c>
    </row>
    <row r="120" spans="1:10" ht="24" customHeight="1">
      <c r="A120" s="137" t="s">
        <v>228</v>
      </c>
      <c r="B120" s="138" t="s">
        <v>295</v>
      </c>
      <c r="C120" s="137" t="s">
        <v>10</v>
      </c>
      <c r="D120" s="137" t="s">
        <v>54</v>
      </c>
      <c r="E120" s="266" t="s">
        <v>231</v>
      </c>
      <c r="F120" s="266"/>
      <c r="G120" s="139" t="s">
        <v>21</v>
      </c>
      <c r="H120" s="140">
        <v>4.0000000000000001E-3</v>
      </c>
      <c r="I120" s="141">
        <v>24.68</v>
      </c>
      <c r="J120" s="141">
        <v>0.09</v>
      </c>
    </row>
    <row r="121" spans="1:10" ht="24" customHeight="1">
      <c r="A121" s="137" t="s">
        <v>228</v>
      </c>
      <c r="B121" s="138" t="s">
        <v>304</v>
      </c>
      <c r="C121" s="137" t="s">
        <v>10</v>
      </c>
      <c r="D121" s="137" t="s">
        <v>305</v>
      </c>
      <c r="E121" s="266" t="s">
        <v>231</v>
      </c>
      <c r="F121" s="266"/>
      <c r="G121" s="139" t="s">
        <v>55</v>
      </c>
      <c r="H121" s="140">
        <v>1.091</v>
      </c>
      <c r="I121" s="141">
        <v>4.34</v>
      </c>
      <c r="J121" s="141">
        <v>4.7300000000000004</v>
      </c>
    </row>
    <row r="122" spans="1:10" ht="36" customHeight="1">
      <c r="A122" s="137" t="s">
        <v>228</v>
      </c>
      <c r="B122" s="138" t="s">
        <v>298</v>
      </c>
      <c r="C122" s="137" t="s">
        <v>10</v>
      </c>
      <c r="D122" s="137" t="s">
        <v>299</v>
      </c>
      <c r="E122" s="266" t="s">
        <v>231</v>
      </c>
      <c r="F122" s="266"/>
      <c r="G122" s="139" t="s">
        <v>30</v>
      </c>
      <c r="H122" s="140">
        <v>1.0289999999999999</v>
      </c>
      <c r="I122" s="141">
        <v>30.66</v>
      </c>
      <c r="J122" s="141">
        <v>31.54</v>
      </c>
    </row>
    <row r="123" spans="1:10">
      <c r="A123" s="131"/>
      <c r="B123" s="131"/>
      <c r="C123" s="131"/>
      <c r="D123" s="131"/>
      <c r="E123" s="131" t="s">
        <v>205</v>
      </c>
      <c r="F123" s="132">
        <v>26.29</v>
      </c>
      <c r="G123" s="131" t="s">
        <v>206</v>
      </c>
      <c r="H123" s="132">
        <v>0</v>
      </c>
      <c r="I123" s="131" t="s">
        <v>207</v>
      </c>
      <c r="J123" s="132">
        <v>26.29</v>
      </c>
    </row>
    <row r="124" spans="1:10">
      <c r="A124" s="131"/>
      <c r="B124" s="131"/>
      <c r="C124" s="131"/>
      <c r="D124" s="131"/>
      <c r="E124" s="131" t="s">
        <v>208</v>
      </c>
      <c r="F124" s="132">
        <v>0</v>
      </c>
      <c r="G124" s="131"/>
      <c r="H124" s="267" t="s">
        <v>209</v>
      </c>
      <c r="I124" s="267"/>
      <c r="J124" s="132">
        <v>69.87</v>
      </c>
    </row>
    <row r="125" spans="1:10" ht="30" customHeight="1" thickBot="1">
      <c r="A125" s="133"/>
      <c r="B125" s="133"/>
      <c r="C125" s="133"/>
      <c r="D125" s="133"/>
      <c r="E125" s="133"/>
      <c r="F125" s="133"/>
      <c r="G125" s="133" t="s">
        <v>210</v>
      </c>
      <c r="H125" s="134">
        <v>48</v>
      </c>
      <c r="I125" s="133" t="s">
        <v>211</v>
      </c>
      <c r="J125" s="135">
        <f>J124*H125</f>
        <v>3353.76</v>
      </c>
    </row>
    <row r="126" spans="1:10" ht="0.95" customHeight="1" thickTop="1">
      <c r="A126" s="136"/>
      <c r="B126" s="136"/>
      <c r="C126" s="136"/>
      <c r="D126" s="136"/>
      <c r="E126" s="136"/>
      <c r="F126" s="136"/>
      <c r="G126" s="136"/>
      <c r="H126" s="136"/>
      <c r="I126" s="136"/>
      <c r="J126" s="136"/>
    </row>
    <row r="127" spans="1:10" ht="18" customHeight="1">
      <c r="A127" s="118" t="s">
        <v>332</v>
      </c>
      <c r="B127" s="119" t="s">
        <v>1</v>
      </c>
      <c r="C127" s="118" t="s">
        <v>2</v>
      </c>
      <c r="D127" s="118" t="s">
        <v>3</v>
      </c>
      <c r="E127" s="268" t="s">
        <v>195</v>
      </c>
      <c r="F127" s="268"/>
      <c r="G127" s="120" t="s">
        <v>4</v>
      </c>
      <c r="H127" s="119" t="s">
        <v>5</v>
      </c>
      <c r="I127" s="119" t="s">
        <v>6</v>
      </c>
      <c r="J127" s="119" t="s">
        <v>7</v>
      </c>
    </row>
    <row r="128" spans="1:10" ht="48" customHeight="1">
      <c r="A128" s="121" t="s">
        <v>196</v>
      </c>
      <c r="B128" s="122" t="s">
        <v>33</v>
      </c>
      <c r="C128" s="121" t="s">
        <v>10</v>
      </c>
      <c r="D128" s="121" t="s">
        <v>34</v>
      </c>
      <c r="E128" s="269" t="s">
        <v>306</v>
      </c>
      <c r="F128" s="269"/>
      <c r="G128" s="123" t="s">
        <v>16</v>
      </c>
      <c r="H128" s="124">
        <v>1</v>
      </c>
      <c r="I128" s="125">
        <v>37.130000000000003</v>
      </c>
      <c r="J128" s="125">
        <v>37.130000000000003</v>
      </c>
    </row>
    <row r="129" spans="1:10" ht="24" customHeight="1">
      <c r="A129" s="126" t="s">
        <v>198</v>
      </c>
      <c r="B129" s="127" t="s">
        <v>307</v>
      </c>
      <c r="C129" s="126" t="s">
        <v>10</v>
      </c>
      <c r="D129" s="126" t="s">
        <v>308</v>
      </c>
      <c r="E129" s="265" t="s">
        <v>201</v>
      </c>
      <c r="F129" s="265"/>
      <c r="G129" s="128" t="s">
        <v>202</v>
      </c>
      <c r="H129" s="129">
        <v>1.3559000000000001</v>
      </c>
      <c r="I129" s="130">
        <v>21.91</v>
      </c>
      <c r="J129" s="130">
        <v>29.7</v>
      </c>
    </row>
    <row r="130" spans="1:10" ht="24" customHeight="1">
      <c r="A130" s="137" t="s">
        <v>228</v>
      </c>
      <c r="B130" s="138" t="s">
        <v>309</v>
      </c>
      <c r="C130" s="137" t="s">
        <v>10</v>
      </c>
      <c r="D130" s="137" t="s">
        <v>310</v>
      </c>
      <c r="E130" s="266" t="s">
        <v>231</v>
      </c>
      <c r="F130" s="266"/>
      <c r="G130" s="139" t="s">
        <v>58</v>
      </c>
      <c r="H130" s="140">
        <v>2.5499999999999998E-2</v>
      </c>
      <c r="I130" s="141">
        <v>13.84</v>
      </c>
      <c r="J130" s="141">
        <v>0.35</v>
      </c>
    </row>
    <row r="131" spans="1:10" ht="24" customHeight="1">
      <c r="A131" s="137" t="s">
        <v>228</v>
      </c>
      <c r="B131" s="138" t="s">
        <v>311</v>
      </c>
      <c r="C131" s="137" t="s">
        <v>10</v>
      </c>
      <c r="D131" s="137" t="s">
        <v>312</v>
      </c>
      <c r="E131" s="266" t="s">
        <v>231</v>
      </c>
      <c r="F131" s="266"/>
      <c r="G131" s="139" t="s">
        <v>58</v>
      </c>
      <c r="H131" s="140">
        <v>0.25490000000000002</v>
      </c>
      <c r="I131" s="141">
        <v>27.81</v>
      </c>
      <c r="J131" s="141">
        <v>7.08</v>
      </c>
    </row>
    <row r="132" spans="1:10">
      <c r="A132" s="131"/>
      <c r="B132" s="131"/>
      <c r="C132" s="131"/>
      <c r="D132" s="131"/>
      <c r="E132" s="131" t="s">
        <v>205</v>
      </c>
      <c r="F132" s="132">
        <v>23.37</v>
      </c>
      <c r="G132" s="131" t="s">
        <v>206</v>
      </c>
      <c r="H132" s="132">
        <v>0</v>
      </c>
      <c r="I132" s="131" t="s">
        <v>207</v>
      </c>
      <c r="J132" s="132">
        <v>23.37</v>
      </c>
    </row>
    <row r="133" spans="1:10">
      <c r="A133" s="131"/>
      <c r="B133" s="131"/>
      <c r="C133" s="131"/>
      <c r="D133" s="131"/>
      <c r="E133" s="131" t="s">
        <v>208</v>
      </c>
      <c r="F133" s="132">
        <v>0</v>
      </c>
      <c r="G133" s="131"/>
      <c r="H133" s="267" t="s">
        <v>209</v>
      </c>
      <c r="I133" s="267"/>
      <c r="J133" s="132">
        <v>37.130000000000003</v>
      </c>
    </row>
    <row r="134" spans="1:10" ht="30" customHeight="1" thickBot="1">
      <c r="A134" s="133"/>
      <c r="B134" s="133"/>
      <c r="C134" s="133"/>
      <c r="D134" s="133"/>
      <c r="E134" s="133"/>
      <c r="F134" s="133"/>
      <c r="G134" s="133" t="s">
        <v>210</v>
      </c>
      <c r="H134" s="134">
        <v>16.05</v>
      </c>
      <c r="I134" s="133" t="s">
        <v>211</v>
      </c>
      <c r="J134" s="135">
        <v>595.92999999999995</v>
      </c>
    </row>
    <row r="135" spans="1:10" ht="0.95" customHeight="1" thickTop="1">
      <c r="A135" s="136"/>
      <c r="B135" s="136"/>
      <c r="C135" s="136"/>
      <c r="D135" s="136"/>
      <c r="E135" s="136"/>
      <c r="F135" s="136"/>
      <c r="G135" s="136"/>
      <c r="H135" s="136"/>
      <c r="I135" s="136"/>
      <c r="J135" s="136"/>
    </row>
    <row r="136" spans="1:10" ht="60" customHeight="1">
      <c r="A136" s="142"/>
      <c r="B136" s="142"/>
      <c r="C136" s="142"/>
      <c r="D136" s="142"/>
      <c r="E136" s="142"/>
      <c r="F136" s="142"/>
      <c r="G136" s="142"/>
      <c r="H136" s="142"/>
      <c r="I136" s="142"/>
      <c r="J136" s="142"/>
    </row>
    <row r="137" spans="1:10" ht="69.95" customHeight="1">
      <c r="A137" s="247" t="s">
        <v>319</v>
      </c>
      <c r="B137" s="248"/>
      <c r="C137" s="248"/>
      <c r="D137" s="248"/>
      <c r="E137" s="248"/>
      <c r="F137" s="248"/>
      <c r="G137" s="248"/>
      <c r="H137" s="248"/>
      <c r="I137" s="248"/>
      <c r="J137" s="248"/>
    </row>
  </sheetData>
  <mergeCells count="103">
    <mergeCell ref="E11:F11"/>
    <mergeCell ref="E5:F5"/>
    <mergeCell ref="E6:F6"/>
    <mergeCell ref="H32:I32"/>
    <mergeCell ref="E35:F35"/>
    <mergeCell ref="A4:J4"/>
    <mergeCell ref="E19:F19"/>
    <mergeCell ref="E20:F20"/>
    <mergeCell ref="E21:F21"/>
    <mergeCell ref="E22:F22"/>
    <mergeCell ref="H24:I24"/>
    <mergeCell ref="E12:F12"/>
    <mergeCell ref="E13:F13"/>
    <mergeCell ref="E14:F14"/>
    <mergeCell ref="E15:F15"/>
    <mergeCell ref="H17:I17"/>
    <mergeCell ref="E8:F8"/>
    <mergeCell ref="E9:F9"/>
    <mergeCell ref="E10:F10"/>
    <mergeCell ref="E41:F41"/>
    <mergeCell ref="E27:F27"/>
    <mergeCell ref="E28:F28"/>
    <mergeCell ref="E29:F29"/>
    <mergeCell ref="E30:F30"/>
    <mergeCell ref="E36:F36"/>
    <mergeCell ref="E37:F37"/>
    <mergeCell ref="E38:F38"/>
    <mergeCell ref="E39:F39"/>
    <mergeCell ref="E40:F40"/>
    <mergeCell ref="E56:F56"/>
    <mergeCell ref="E42:F42"/>
    <mergeCell ref="E43:F43"/>
    <mergeCell ref="E44:F44"/>
    <mergeCell ref="E45:F45"/>
    <mergeCell ref="E46:F46"/>
    <mergeCell ref="E47:F47"/>
    <mergeCell ref="H49:I49"/>
    <mergeCell ref="E52:F52"/>
    <mergeCell ref="E53:F53"/>
    <mergeCell ref="E54:F54"/>
    <mergeCell ref="E55:F55"/>
    <mergeCell ref="H60:I60"/>
    <mergeCell ref="E63:F63"/>
    <mergeCell ref="E64:F64"/>
    <mergeCell ref="E65:F65"/>
    <mergeCell ref="E66:F66"/>
    <mergeCell ref="E90:F90"/>
    <mergeCell ref="E91:F91"/>
    <mergeCell ref="E71:F71"/>
    <mergeCell ref="E57:F57"/>
    <mergeCell ref="E58:F58"/>
    <mergeCell ref="E67:F67"/>
    <mergeCell ref="E68:F68"/>
    <mergeCell ref="E69:F69"/>
    <mergeCell ref="E70:F70"/>
    <mergeCell ref="E89:F89"/>
    <mergeCell ref="H73:I73"/>
    <mergeCell ref="E76:F76"/>
    <mergeCell ref="E77:F77"/>
    <mergeCell ref="E78:F78"/>
    <mergeCell ref="E79:F79"/>
    <mergeCell ref="E80:F80"/>
    <mergeCell ref="E81:F81"/>
    <mergeCell ref="E82:F82"/>
    <mergeCell ref="E83:F83"/>
    <mergeCell ref="E106:F106"/>
    <mergeCell ref="E107:F107"/>
    <mergeCell ref="E108:F108"/>
    <mergeCell ref="E109:F109"/>
    <mergeCell ref="E110:F110"/>
    <mergeCell ref="E84:F84"/>
    <mergeCell ref="H86:I86"/>
    <mergeCell ref="E92:F92"/>
    <mergeCell ref="E93:F93"/>
    <mergeCell ref="E94:F94"/>
    <mergeCell ref="H98:I98"/>
    <mergeCell ref="E101:F101"/>
    <mergeCell ref="E95:F95"/>
    <mergeCell ref="E96:F96"/>
    <mergeCell ref="A137:J137"/>
    <mergeCell ref="A1:J1"/>
    <mergeCell ref="A2:J2"/>
    <mergeCell ref="B3:J3"/>
    <mergeCell ref="E129:F129"/>
    <mergeCell ref="E130:F130"/>
    <mergeCell ref="E131:F131"/>
    <mergeCell ref="H133:I133"/>
    <mergeCell ref="E120:F120"/>
    <mergeCell ref="E121:F121"/>
    <mergeCell ref="E122:F122"/>
    <mergeCell ref="H124:I124"/>
    <mergeCell ref="E127:F127"/>
    <mergeCell ref="E128:F128"/>
    <mergeCell ref="H112:I112"/>
    <mergeCell ref="E115:F115"/>
    <mergeCell ref="E102:F102"/>
    <mergeCell ref="E103:F103"/>
    <mergeCell ref="E116:F116"/>
    <mergeCell ref="E104:F104"/>
    <mergeCell ref="E117:F117"/>
    <mergeCell ref="E118:F118"/>
    <mergeCell ref="E119:F119"/>
    <mergeCell ref="E105:F105"/>
  </mergeCells>
  <pageMargins left="0.5" right="0.5" top="1" bottom="1" header="0.5" footer="0.5"/>
  <pageSetup paperSize="9" scale="87" fitToHeight="0" orientation="landscape" r:id="rId1"/>
  <headerFooter>
    <oddHeader>&amp;L &amp;CUFVJM
CNPJ: 16.888.315/0001-57 &amp;R</oddHeader>
    <oddFooter>&amp;L &amp;CROD MGT 367 KM 583  - ALTO DA JACUBA - DIAMANTINA / MG
(38) 3532-6812 / guilherme.petrone@ufvjm.edu.br 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topLeftCell="A19" zoomScale="80" zoomScaleNormal="90" zoomScaleSheetLayoutView="80" workbookViewId="0">
      <selection activeCell="G32" sqref="G32"/>
    </sheetView>
  </sheetViews>
  <sheetFormatPr defaultRowHeight="14.25"/>
  <cols>
    <col min="2" max="2" width="11.75" customWidth="1"/>
    <col min="3" max="3" width="77.25" customWidth="1"/>
    <col min="4" max="4" width="9.875" customWidth="1"/>
  </cols>
  <sheetData>
    <row r="1" spans="1:4" ht="27" customHeight="1">
      <c r="A1" s="275" t="s">
        <v>153</v>
      </c>
      <c r="B1" s="276"/>
      <c r="C1" s="276"/>
      <c r="D1" s="277"/>
    </row>
    <row r="2" spans="1:4" ht="27.75" customHeight="1">
      <c r="A2" s="278"/>
      <c r="B2" s="279"/>
      <c r="C2" s="279"/>
      <c r="D2" s="280"/>
    </row>
    <row r="3" spans="1:4" ht="30.75" customHeight="1" thickBot="1">
      <c r="A3" s="281"/>
      <c r="B3" s="282"/>
      <c r="C3" s="282"/>
      <c r="D3" s="283"/>
    </row>
    <row r="4" spans="1:4" ht="15.75">
      <c r="A4" s="55" t="s">
        <v>154</v>
      </c>
      <c r="B4" s="56" t="s">
        <v>109</v>
      </c>
      <c r="C4" s="57" t="s">
        <v>155</v>
      </c>
      <c r="D4" s="58"/>
    </row>
    <row r="5" spans="1:4" ht="15.75">
      <c r="A5" s="59"/>
      <c r="B5" s="60" t="s">
        <v>156</v>
      </c>
      <c r="C5" s="61" t="s">
        <v>157</v>
      </c>
      <c r="D5" s="62">
        <v>0.03</v>
      </c>
    </row>
    <row r="6" spans="1:4" ht="15.75">
      <c r="A6" s="59"/>
      <c r="B6" s="60" t="s">
        <v>158</v>
      </c>
      <c r="C6" s="61" t="s">
        <v>159</v>
      </c>
      <c r="D6" s="62">
        <v>8.0000000000000002E-3</v>
      </c>
    </row>
    <row r="7" spans="1:4" ht="15.75">
      <c r="A7" s="59"/>
      <c r="B7" s="60" t="s">
        <v>160</v>
      </c>
      <c r="C7" s="61" t="s">
        <v>161</v>
      </c>
      <c r="D7" s="62">
        <v>5.0000000000000001E-3</v>
      </c>
    </row>
    <row r="8" spans="1:4" ht="15.75">
      <c r="A8" s="59"/>
      <c r="B8" s="60" t="s">
        <v>162</v>
      </c>
      <c r="C8" s="61" t="s">
        <v>163</v>
      </c>
      <c r="D8" s="62">
        <v>0</v>
      </c>
    </row>
    <row r="9" spans="1:4" ht="15.75">
      <c r="A9" s="63"/>
      <c r="B9" s="64"/>
      <c r="C9" s="65" t="s">
        <v>164</v>
      </c>
      <c r="D9" s="66">
        <f>SUM(D5:D8)</f>
        <v>4.2999999999999997E-2</v>
      </c>
    </row>
    <row r="10" spans="1:4" ht="15.75">
      <c r="A10" s="67"/>
      <c r="B10" s="68"/>
      <c r="C10" s="69"/>
      <c r="D10" s="70"/>
    </row>
    <row r="11" spans="1:4" ht="15.75">
      <c r="A11" s="71" t="s">
        <v>154</v>
      </c>
      <c r="B11" s="72" t="s">
        <v>131</v>
      </c>
      <c r="C11" s="73" t="s">
        <v>165</v>
      </c>
      <c r="D11" s="74"/>
    </row>
    <row r="12" spans="1:4" ht="15.75">
      <c r="A12" s="75"/>
      <c r="B12" s="76" t="s">
        <v>166</v>
      </c>
      <c r="C12" s="61" t="s">
        <v>167</v>
      </c>
      <c r="D12" s="62">
        <v>6.1600000000000002E-2</v>
      </c>
    </row>
    <row r="13" spans="1:4" ht="15.75">
      <c r="A13" s="63"/>
      <c r="B13" s="77"/>
      <c r="C13" s="78" t="s">
        <v>168</v>
      </c>
      <c r="D13" s="66">
        <f>SUM(D12)</f>
        <v>6.1600000000000002E-2</v>
      </c>
    </row>
    <row r="14" spans="1:4" ht="15.75">
      <c r="A14" s="67"/>
      <c r="B14" s="68"/>
      <c r="C14" s="69"/>
      <c r="D14" s="70"/>
    </row>
    <row r="15" spans="1:4" ht="15.75">
      <c r="A15" s="71" t="s">
        <v>154</v>
      </c>
      <c r="B15" s="79" t="s">
        <v>143</v>
      </c>
      <c r="C15" s="80" t="s">
        <v>169</v>
      </c>
      <c r="D15" s="81"/>
    </row>
    <row r="16" spans="1:4" ht="15.75">
      <c r="A16" s="75"/>
      <c r="B16" s="60" t="s">
        <v>170</v>
      </c>
      <c r="C16" s="82" t="s">
        <v>171</v>
      </c>
      <c r="D16" s="83">
        <v>6.4999999999999997E-3</v>
      </c>
    </row>
    <row r="17" spans="1:4" ht="15.75">
      <c r="A17" s="75"/>
      <c r="B17" s="60" t="s">
        <v>172</v>
      </c>
      <c r="C17" s="82" t="s">
        <v>173</v>
      </c>
      <c r="D17" s="83">
        <v>0.03</v>
      </c>
    </row>
    <row r="18" spans="1:4" ht="15.75">
      <c r="A18" s="75"/>
      <c r="B18" s="60" t="s">
        <v>174</v>
      </c>
      <c r="C18" s="82" t="s">
        <v>175</v>
      </c>
      <c r="D18" s="113">
        <v>0.05</v>
      </c>
    </row>
    <row r="19" spans="1:4" ht="15.75">
      <c r="A19" s="67"/>
      <c r="B19" s="84" t="s">
        <v>176</v>
      </c>
      <c r="C19" s="85" t="s">
        <v>177</v>
      </c>
      <c r="D19" s="86">
        <v>4.4999999999999998E-2</v>
      </c>
    </row>
    <row r="20" spans="1:4" ht="15.75">
      <c r="A20" s="63"/>
      <c r="B20" s="87"/>
      <c r="C20" s="78" t="s">
        <v>178</v>
      </c>
      <c r="D20" s="66">
        <f>SUM(D16:D19)</f>
        <v>0.13150000000000001</v>
      </c>
    </row>
    <row r="21" spans="1:4" ht="15.75">
      <c r="A21" s="67"/>
      <c r="B21" s="88"/>
      <c r="C21" s="68"/>
      <c r="D21" s="89"/>
    </row>
    <row r="22" spans="1:4" ht="15.75">
      <c r="A22" s="71" t="s">
        <v>154</v>
      </c>
      <c r="B22" s="79" t="s">
        <v>149</v>
      </c>
      <c r="C22" s="80" t="s">
        <v>179</v>
      </c>
      <c r="D22" s="81"/>
    </row>
    <row r="23" spans="1:4" ht="15.75">
      <c r="A23" s="90"/>
      <c r="B23" s="91"/>
      <c r="C23" s="92" t="s">
        <v>180</v>
      </c>
      <c r="D23" s="222">
        <v>5.8999999999999999E-3</v>
      </c>
    </row>
    <row r="24" spans="1:4" ht="15.75">
      <c r="A24" s="93"/>
      <c r="B24" s="65"/>
      <c r="C24" s="78" t="s">
        <v>181</v>
      </c>
      <c r="D24" s="94">
        <f>SUM(D23)</f>
        <v>5.8999999999999999E-3</v>
      </c>
    </row>
    <row r="25" spans="1:4" ht="15.75">
      <c r="A25" s="95"/>
      <c r="B25" s="96"/>
      <c r="C25" s="97"/>
      <c r="D25" s="98"/>
    </row>
    <row r="26" spans="1:4" ht="15">
      <c r="A26" s="284" t="s">
        <v>182</v>
      </c>
      <c r="B26" s="284"/>
      <c r="C26" s="284"/>
      <c r="D26" s="284"/>
    </row>
    <row r="27" spans="1:4" ht="15.75">
      <c r="A27" s="285" t="s">
        <v>183</v>
      </c>
      <c r="B27" s="285"/>
      <c r="C27" s="285"/>
      <c r="D27" s="112">
        <f>((((1+D5)*(1+D24)*(1+D13)*(1+D6+D7))/(1-D20)-1))</f>
        <v>0.28289929149291893</v>
      </c>
    </row>
    <row r="28" spans="1:4" ht="15.75">
      <c r="A28" s="99"/>
      <c r="B28" s="96"/>
      <c r="C28" s="100" t="s">
        <v>184</v>
      </c>
      <c r="D28" s="101"/>
    </row>
    <row r="29" spans="1:4">
      <c r="A29" s="102"/>
      <c r="B29" s="103"/>
      <c r="C29" s="104"/>
      <c r="D29" s="105"/>
    </row>
    <row r="30" spans="1:4">
      <c r="A30" s="102"/>
      <c r="B30" s="103"/>
      <c r="C30" s="106"/>
      <c r="D30" s="105"/>
    </row>
    <row r="31" spans="1:4" ht="15" thickBot="1">
      <c r="A31" s="107"/>
      <c r="B31" s="108"/>
      <c r="C31" s="109"/>
      <c r="D31" s="110"/>
    </row>
    <row r="32" spans="1:4">
      <c r="A32" s="111"/>
      <c r="B32" s="111"/>
      <c r="C32" s="111"/>
      <c r="D32" s="111"/>
    </row>
    <row r="33" spans="1:8">
      <c r="A33" s="111"/>
      <c r="B33" s="111"/>
      <c r="C33" s="111"/>
      <c r="D33" s="111"/>
    </row>
    <row r="34" spans="1:8">
      <c r="A34" s="21"/>
      <c r="B34" s="21"/>
      <c r="C34" s="21"/>
      <c r="D34" s="21"/>
    </row>
    <row r="35" spans="1:8">
      <c r="A35" s="21"/>
      <c r="B35" s="21"/>
      <c r="C35" s="21"/>
      <c r="D35" s="21"/>
    </row>
    <row r="36" spans="1:8" ht="15" thickBot="1">
      <c r="A36" s="21"/>
      <c r="B36" s="21"/>
      <c r="C36" s="21"/>
      <c r="D36" s="21"/>
    </row>
    <row r="37" spans="1:8" ht="15" thickBot="1">
      <c r="A37" s="21"/>
      <c r="B37" s="21"/>
      <c r="C37" s="21"/>
      <c r="D37" s="21"/>
      <c r="H37" s="223"/>
    </row>
    <row r="38" spans="1:8">
      <c r="A38" s="21"/>
      <c r="B38" s="21"/>
      <c r="C38" s="21"/>
      <c r="D38" s="21"/>
    </row>
    <row r="39" spans="1:8">
      <c r="A39" s="21"/>
      <c r="B39" s="21"/>
      <c r="C39" s="21"/>
      <c r="D39" s="21"/>
    </row>
  </sheetData>
  <mergeCells count="3">
    <mergeCell ref="A1:D3"/>
    <mergeCell ref="A26:D26"/>
    <mergeCell ref="A27:C27"/>
  </mergeCells>
  <pageMargins left="0.511811024" right="0.511811024" top="0.78740157499999996" bottom="0.78740157499999996" header="0.31496062000000002" footer="0.31496062000000002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view="pageBreakPreview" zoomScaleNormal="100" zoomScaleSheetLayoutView="100" workbookViewId="0">
      <selection activeCell="J10" sqref="J10"/>
    </sheetView>
  </sheetViews>
  <sheetFormatPr defaultRowHeight="14.25"/>
  <cols>
    <col min="1" max="1" width="4.875" customWidth="1"/>
    <col min="2" max="2" width="15.5" customWidth="1"/>
  </cols>
  <sheetData>
    <row r="1" spans="2:9" ht="21.75" thickBot="1">
      <c r="B1" s="312" t="s">
        <v>83</v>
      </c>
      <c r="C1" s="313"/>
      <c r="D1" s="313"/>
      <c r="E1" s="313"/>
      <c r="F1" s="313"/>
      <c r="G1" s="313"/>
      <c r="H1" s="313"/>
      <c r="I1" s="314"/>
    </row>
    <row r="2" spans="2:9">
      <c r="B2" s="22" t="s">
        <v>84</v>
      </c>
      <c r="C2" s="23"/>
      <c r="D2" s="23"/>
      <c r="E2" s="23"/>
      <c r="F2" s="23"/>
      <c r="G2" s="23"/>
      <c r="H2" s="23"/>
      <c r="I2" s="24"/>
    </row>
    <row r="3" spans="2:9">
      <c r="B3" s="25"/>
      <c r="C3" s="26"/>
      <c r="D3" s="26"/>
      <c r="E3" s="26"/>
      <c r="F3" s="26"/>
      <c r="G3" s="26"/>
      <c r="H3" s="26"/>
      <c r="I3" s="27"/>
    </row>
    <row r="4" spans="2:9">
      <c r="B4" s="315" t="s">
        <v>85</v>
      </c>
      <c r="C4" s="317" t="s">
        <v>86</v>
      </c>
      <c r="D4" s="317"/>
      <c r="E4" s="317"/>
      <c r="F4" s="319" t="s">
        <v>87</v>
      </c>
      <c r="G4" s="319"/>
      <c r="H4" s="319" t="s">
        <v>87</v>
      </c>
      <c r="I4" s="320"/>
    </row>
    <row r="5" spans="2:9">
      <c r="B5" s="316"/>
      <c r="C5" s="318"/>
      <c r="D5" s="318"/>
      <c r="E5" s="318"/>
      <c r="F5" s="28" t="s">
        <v>88</v>
      </c>
      <c r="G5" s="28" t="s">
        <v>89</v>
      </c>
      <c r="H5" s="28" t="s">
        <v>88</v>
      </c>
      <c r="I5" s="29" t="s">
        <v>89</v>
      </c>
    </row>
    <row r="6" spans="2:9">
      <c r="B6" s="316"/>
      <c r="C6" s="318"/>
      <c r="D6" s="318"/>
      <c r="E6" s="318"/>
      <c r="F6" s="28" t="s">
        <v>77</v>
      </c>
      <c r="G6" s="28" t="s">
        <v>77</v>
      </c>
      <c r="H6" s="28" t="s">
        <v>77</v>
      </c>
      <c r="I6" s="29" t="s">
        <v>77</v>
      </c>
    </row>
    <row r="7" spans="2:9">
      <c r="B7" s="303" t="s">
        <v>90</v>
      </c>
      <c r="C7" s="304"/>
      <c r="D7" s="304"/>
      <c r="E7" s="304"/>
      <c r="F7" s="304"/>
      <c r="G7" s="304"/>
      <c r="H7" s="304"/>
      <c r="I7" s="305"/>
    </row>
    <row r="8" spans="2:9">
      <c r="B8" s="30" t="s">
        <v>91</v>
      </c>
      <c r="C8" s="300" t="s">
        <v>92</v>
      </c>
      <c r="D8" s="301"/>
      <c r="E8" s="302"/>
      <c r="F8" s="31"/>
      <c r="G8" s="31"/>
      <c r="H8" s="31"/>
      <c r="I8" s="32"/>
    </row>
    <row r="9" spans="2:9">
      <c r="B9" s="33" t="s">
        <v>93</v>
      </c>
      <c r="C9" s="297" t="s">
        <v>94</v>
      </c>
      <c r="D9" s="298"/>
      <c r="E9" s="299"/>
      <c r="F9" s="34"/>
      <c r="G9" s="34"/>
      <c r="H9" s="34"/>
      <c r="I9" s="35"/>
    </row>
    <row r="10" spans="2:9">
      <c r="B10" s="30" t="s">
        <v>95</v>
      </c>
      <c r="C10" s="300" t="s">
        <v>96</v>
      </c>
      <c r="D10" s="301"/>
      <c r="E10" s="302"/>
      <c r="F10" s="31"/>
      <c r="G10" s="31"/>
      <c r="H10" s="31"/>
      <c r="I10" s="32"/>
    </row>
    <row r="11" spans="2:9">
      <c r="B11" s="33" t="s">
        <v>97</v>
      </c>
      <c r="C11" s="297" t="s">
        <v>98</v>
      </c>
      <c r="D11" s="298"/>
      <c r="E11" s="299"/>
      <c r="F11" s="34"/>
      <c r="G11" s="34"/>
      <c r="H11" s="34"/>
      <c r="I11" s="35"/>
    </row>
    <row r="12" spans="2:9">
      <c r="B12" s="30" t="s">
        <v>99</v>
      </c>
      <c r="C12" s="300" t="s">
        <v>100</v>
      </c>
      <c r="D12" s="301"/>
      <c r="E12" s="302"/>
      <c r="F12" s="31"/>
      <c r="G12" s="31"/>
      <c r="H12" s="31"/>
      <c r="I12" s="32"/>
    </row>
    <row r="13" spans="2:9">
      <c r="B13" s="33" t="s">
        <v>101</v>
      </c>
      <c r="C13" s="297" t="s">
        <v>102</v>
      </c>
      <c r="D13" s="298"/>
      <c r="E13" s="299"/>
      <c r="F13" s="34"/>
      <c r="G13" s="34"/>
      <c r="H13" s="34"/>
      <c r="I13" s="35"/>
    </row>
    <row r="14" spans="2:9">
      <c r="B14" s="30" t="s">
        <v>103</v>
      </c>
      <c r="C14" s="300" t="s">
        <v>104</v>
      </c>
      <c r="D14" s="301"/>
      <c r="E14" s="302"/>
      <c r="F14" s="31"/>
      <c r="G14" s="31"/>
      <c r="H14" s="31"/>
      <c r="I14" s="32"/>
    </row>
    <row r="15" spans="2:9">
      <c r="B15" s="33" t="s">
        <v>105</v>
      </c>
      <c r="C15" s="297" t="s">
        <v>106</v>
      </c>
      <c r="D15" s="298"/>
      <c r="E15" s="299"/>
      <c r="F15" s="34"/>
      <c r="G15" s="34"/>
      <c r="H15" s="34"/>
      <c r="I15" s="35"/>
    </row>
    <row r="16" spans="2:9">
      <c r="B16" s="30" t="s">
        <v>107</v>
      </c>
      <c r="C16" s="300" t="s">
        <v>108</v>
      </c>
      <c r="D16" s="301"/>
      <c r="E16" s="302"/>
      <c r="F16" s="31"/>
      <c r="G16" s="31"/>
      <c r="H16" s="31"/>
      <c r="I16" s="32"/>
    </row>
    <row r="17" spans="2:9" ht="15.75">
      <c r="B17" s="36" t="s">
        <v>109</v>
      </c>
      <c r="C17" s="306" t="s">
        <v>67</v>
      </c>
      <c r="D17" s="307"/>
      <c r="E17" s="308"/>
      <c r="F17" s="37">
        <f t="shared" ref="F17:I17" si="0">SUM(F8:F16)</f>
        <v>0</v>
      </c>
      <c r="G17" s="37">
        <f t="shared" si="0"/>
        <v>0</v>
      </c>
      <c r="H17" s="37">
        <f t="shared" si="0"/>
        <v>0</v>
      </c>
      <c r="I17" s="38">
        <f t="shared" si="0"/>
        <v>0</v>
      </c>
    </row>
    <row r="18" spans="2:9">
      <c r="B18" s="303" t="s">
        <v>110</v>
      </c>
      <c r="C18" s="304"/>
      <c r="D18" s="304"/>
      <c r="E18" s="304"/>
      <c r="F18" s="304"/>
      <c r="G18" s="304"/>
      <c r="H18" s="304"/>
      <c r="I18" s="305"/>
    </row>
    <row r="19" spans="2:9">
      <c r="B19" s="39" t="s">
        <v>111</v>
      </c>
      <c r="C19" s="300" t="s">
        <v>112</v>
      </c>
      <c r="D19" s="301"/>
      <c r="E19" s="302"/>
      <c r="F19" s="31"/>
      <c r="G19" s="31"/>
      <c r="H19" s="31"/>
      <c r="I19" s="32"/>
    </row>
    <row r="20" spans="2:9">
      <c r="B20" s="40" t="s">
        <v>113</v>
      </c>
      <c r="C20" s="297" t="s">
        <v>114</v>
      </c>
      <c r="D20" s="298"/>
      <c r="E20" s="299"/>
      <c r="F20" s="34"/>
      <c r="G20" s="34"/>
      <c r="H20" s="34"/>
      <c r="I20" s="35"/>
    </row>
    <row r="21" spans="2:9">
      <c r="B21" s="39" t="s">
        <v>115</v>
      </c>
      <c r="C21" s="300" t="s">
        <v>116</v>
      </c>
      <c r="D21" s="301"/>
      <c r="E21" s="302"/>
      <c r="F21" s="31"/>
      <c r="G21" s="31"/>
      <c r="H21" s="31"/>
      <c r="I21" s="32"/>
    </row>
    <row r="22" spans="2:9">
      <c r="B22" s="40" t="s">
        <v>117</v>
      </c>
      <c r="C22" s="297" t="s">
        <v>118</v>
      </c>
      <c r="D22" s="298"/>
      <c r="E22" s="299"/>
      <c r="F22" s="34"/>
      <c r="G22" s="34"/>
      <c r="H22" s="34"/>
      <c r="I22" s="35"/>
    </row>
    <row r="23" spans="2:9">
      <c r="B23" s="39" t="s">
        <v>119</v>
      </c>
      <c r="C23" s="300" t="s">
        <v>120</v>
      </c>
      <c r="D23" s="301"/>
      <c r="E23" s="302"/>
      <c r="F23" s="31"/>
      <c r="G23" s="31"/>
      <c r="H23" s="31"/>
      <c r="I23" s="32"/>
    </row>
    <row r="24" spans="2:9">
      <c r="B24" s="40" t="s">
        <v>121</v>
      </c>
      <c r="C24" s="297" t="s">
        <v>122</v>
      </c>
      <c r="D24" s="298"/>
      <c r="E24" s="299"/>
      <c r="F24" s="34"/>
      <c r="G24" s="34"/>
      <c r="H24" s="34"/>
      <c r="I24" s="35"/>
    </row>
    <row r="25" spans="2:9">
      <c r="B25" s="39" t="s">
        <v>123</v>
      </c>
      <c r="C25" s="300" t="s">
        <v>124</v>
      </c>
      <c r="D25" s="301"/>
      <c r="E25" s="302"/>
      <c r="F25" s="31"/>
      <c r="G25" s="31"/>
      <c r="H25" s="31"/>
      <c r="I25" s="32"/>
    </row>
    <row r="26" spans="2:9">
      <c r="B26" s="40" t="s">
        <v>125</v>
      </c>
      <c r="C26" s="297" t="s">
        <v>126</v>
      </c>
      <c r="D26" s="298"/>
      <c r="E26" s="299"/>
      <c r="F26" s="34"/>
      <c r="G26" s="34"/>
      <c r="H26" s="34"/>
      <c r="I26" s="35"/>
    </row>
    <row r="27" spans="2:9">
      <c r="B27" s="39" t="s">
        <v>127</v>
      </c>
      <c r="C27" s="300" t="s">
        <v>128</v>
      </c>
      <c r="D27" s="301"/>
      <c r="E27" s="302"/>
      <c r="F27" s="31"/>
      <c r="G27" s="31"/>
      <c r="H27" s="31"/>
      <c r="I27" s="32"/>
    </row>
    <row r="28" spans="2:9">
      <c r="B28" s="39" t="s">
        <v>129</v>
      </c>
      <c r="C28" s="41" t="s">
        <v>130</v>
      </c>
      <c r="D28" s="42"/>
      <c r="E28" s="43"/>
      <c r="F28" s="34"/>
      <c r="G28" s="34"/>
      <c r="H28" s="34"/>
      <c r="I28" s="35"/>
    </row>
    <row r="29" spans="2:9" ht="15.75">
      <c r="B29" s="44" t="s">
        <v>131</v>
      </c>
      <c r="C29" s="286" t="s">
        <v>67</v>
      </c>
      <c r="D29" s="287"/>
      <c r="E29" s="288"/>
      <c r="F29" s="45">
        <f t="shared" ref="F29:I29" si="1">SUM(F19:F28)</f>
        <v>0</v>
      </c>
      <c r="G29" s="45">
        <f t="shared" si="1"/>
        <v>0</v>
      </c>
      <c r="H29" s="45">
        <f t="shared" si="1"/>
        <v>0</v>
      </c>
      <c r="I29" s="46">
        <f t="shared" si="1"/>
        <v>0</v>
      </c>
    </row>
    <row r="30" spans="2:9">
      <c r="B30" s="303" t="s">
        <v>132</v>
      </c>
      <c r="C30" s="304"/>
      <c r="D30" s="304"/>
      <c r="E30" s="304"/>
      <c r="F30" s="304"/>
      <c r="G30" s="304"/>
      <c r="H30" s="304"/>
      <c r="I30" s="305"/>
    </row>
    <row r="31" spans="2:9">
      <c r="B31" s="39" t="s">
        <v>133</v>
      </c>
      <c r="C31" s="300" t="s">
        <v>134</v>
      </c>
      <c r="D31" s="301"/>
      <c r="E31" s="302"/>
      <c r="F31" s="31"/>
      <c r="G31" s="31"/>
      <c r="H31" s="31"/>
      <c r="I31" s="32"/>
    </row>
    <row r="32" spans="2:9">
      <c r="B32" s="40" t="s">
        <v>135</v>
      </c>
      <c r="C32" s="297" t="s">
        <v>136</v>
      </c>
      <c r="D32" s="298"/>
      <c r="E32" s="299"/>
      <c r="F32" s="34"/>
      <c r="G32" s="34"/>
      <c r="H32" s="34"/>
      <c r="I32" s="35"/>
    </row>
    <row r="33" spans="2:9">
      <c r="B33" s="39" t="s">
        <v>137</v>
      </c>
      <c r="C33" s="300" t="s">
        <v>138</v>
      </c>
      <c r="D33" s="301"/>
      <c r="E33" s="302"/>
      <c r="F33" s="31"/>
      <c r="G33" s="31"/>
      <c r="H33" s="31"/>
      <c r="I33" s="32"/>
    </row>
    <row r="34" spans="2:9">
      <c r="B34" s="40" t="s">
        <v>139</v>
      </c>
      <c r="C34" s="297" t="s">
        <v>140</v>
      </c>
      <c r="D34" s="298"/>
      <c r="E34" s="299"/>
      <c r="F34" s="34"/>
      <c r="G34" s="34"/>
      <c r="H34" s="34"/>
      <c r="I34" s="35"/>
    </row>
    <row r="35" spans="2:9">
      <c r="B35" s="39" t="s">
        <v>141</v>
      </c>
      <c r="C35" s="300" t="s">
        <v>142</v>
      </c>
      <c r="D35" s="301"/>
      <c r="E35" s="302"/>
      <c r="F35" s="31"/>
      <c r="G35" s="31"/>
      <c r="H35" s="31"/>
      <c r="I35" s="32"/>
    </row>
    <row r="36" spans="2:9" ht="15.75">
      <c r="B36" s="36" t="s">
        <v>143</v>
      </c>
      <c r="C36" s="306" t="s">
        <v>67</v>
      </c>
      <c r="D36" s="307"/>
      <c r="E36" s="308"/>
      <c r="F36" s="37">
        <f t="shared" ref="F36:I36" si="2">SUM(F31:F35)</f>
        <v>0</v>
      </c>
      <c r="G36" s="37">
        <f t="shared" si="2"/>
        <v>0</v>
      </c>
      <c r="H36" s="37">
        <f t="shared" si="2"/>
        <v>0</v>
      </c>
      <c r="I36" s="38">
        <f t="shared" si="2"/>
        <v>0</v>
      </c>
    </row>
    <row r="37" spans="2:9">
      <c r="B37" s="303" t="s">
        <v>144</v>
      </c>
      <c r="C37" s="304"/>
      <c r="D37" s="304"/>
      <c r="E37" s="304"/>
      <c r="F37" s="304"/>
      <c r="G37" s="304"/>
      <c r="H37" s="304"/>
      <c r="I37" s="305"/>
    </row>
    <row r="38" spans="2:9">
      <c r="B38" s="39" t="s">
        <v>145</v>
      </c>
      <c r="C38" s="300" t="s">
        <v>146</v>
      </c>
      <c r="D38" s="301"/>
      <c r="E38" s="302"/>
      <c r="F38" s="31"/>
      <c r="G38" s="31"/>
      <c r="H38" s="31"/>
      <c r="I38" s="32"/>
    </row>
    <row r="39" spans="2:9">
      <c r="B39" s="40" t="s">
        <v>147</v>
      </c>
      <c r="C39" s="309" t="s">
        <v>148</v>
      </c>
      <c r="D39" s="310"/>
      <c r="E39" s="311"/>
      <c r="F39" s="34"/>
      <c r="G39" s="34"/>
      <c r="H39" s="34"/>
      <c r="I39" s="35"/>
    </row>
    <row r="40" spans="2:9" ht="15.75">
      <c r="B40" s="44" t="s">
        <v>149</v>
      </c>
      <c r="C40" s="286" t="s">
        <v>67</v>
      </c>
      <c r="D40" s="287"/>
      <c r="E40" s="288"/>
      <c r="F40" s="45">
        <f t="shared" ref="F40:I40" si="3">SUM(F38:F39)</f>
        <v>0</v>
      </c>
      <c r="G40" s="45">
        <f t="shared" si="3"/>
        <v>0</v>
      </c>
      <c r="H40" s="45">
        <f t="shared" si="3"/>
        <v>0</v>
      </c>
      <c r="I40" s="46">
        <f t="shared" si="3"/>
        <v>0</v>
      </c>
    </row>
    <row r="41" spans="2:9" ht="15.75">
      <c r="B41" s="289" t="s">
        <v>150</v>
      </c>
      <c r="C41" s="290"/>
      <c r="D41" s="290"/>
      <c r="E41" s="290"/>
      <c r="F41" s="47">
        <f t="shared" ref="F41:I41" si="4">F17+F29+F36+F40</f>
        <v>0</v>
      </c>
      <c r="G41" s="47">
        <f t="shared" si="4"/>
        <v>0</v>
      </c>
      <c r="H41" s="47">
        <f t="shared" si="4"/>
        <v>0</v>
      </c>
      <c r="I41" s="48">
        <f t="shared" si="4"/>
        <v>0</v>
      </c>
    </row>
    <row r="42" spans="2:9">
      <c r="B42" s="49"/>
      <c r="C42" s="50"/>
      <c r="D42" s="50"/>
      <c r="E42" s="50"/>
      <c r="F42" s="50"/>
      <c r="G42" s="50"/>
      <c r="H42" s="50"/>
      <c r="I42" s="51"/>
    </row>
    <row r="43" spans="2:9" ht="15" thickBot="1">
      <c r="B43" s="52" t="s">
        <v>151</v>
      </c>
      <c r="C43" s="53"/>
      <c r="D43" s="53"/>
      <c r="E43" s="53"/>
      <c r="F43" s="53"/>
      <c r="G43" s="53"/>
      <c r="H43" s="53"/>
      <c r="I43" s="54"/>
    </row>
    <row r="44" spans="2:9">
      <c r="B44" s="291" t="s">
        <v>152</v>
      </c>
      <c r="C44" s="292"/>
      <c r="D44" s="292"/>
      <c r="E44" s="292"/>
      <c r="F44" s="292"/>
      <c r="G44" s="292"/>
      <c r="H44" s="292"/>
      <c r="I44" s="293"/>
    </row>
    <row r="45" spans="2:9" ht="15" thickBot="1">
      <c r="B45" s="294"/>
      <c r="C45" s="295"/>
      <c r="D45" s="295"/>
      <c r="E45" s="295"/>
      <c r="F45" s="295"/>
      <c r="G45" s="295"/>
      <c r="H45" s="295"/>
      <c r="I45" s="296"/>
    </row>
  </sheetData>
  <mergeCells count="40">
    <mergeCell ref="C23:E23"/>
    <mergeCell ref="B18:I18"/>
    <mergeCell ref="C19:E19"/>
    <mergeCell ref="C15:E15"/>
    <mergeCell ref="C16:E16"/>
    <mergeCell ref="C20:E20"/>
    <mergeCell ref="C21:E21"/>
    <mergeCell ref="C22:E22"/>
    <mergeCell ref="C38:E38"/>
    <mergeCell ref="C39:E39"/>
    <mergeCell ref="C17:E17"/>
    <mergeCell ref="B1:I1"/>
    <mergeCell ref="B4:B6"/>
    <mergeCell ref="C4:E6"/>
    <mergeCell ref="F4:G4"/>
    <mergeCell ref="H4:I4"/>
    <mergeCell ref="B7:I7"/>
    <mergeCell ref="C8:E8"/>
    <mergeCell ref="C9:E9"/>
    <mergeCell ref="C10:E10"/>
    <mergeCell ref="C11:E11"/>
    <mergeCell ref="C12:E12"/>
    <mergeCell ref="C13:E13"/>
    <mergeCell ref="C14:E14"/>
    <mergeCell ref="C40:E40"/>
    <mergeCell ref="B41:E41"/>
    <mergeCell ref="B44:I45"/>
    <mergeCell ref="C24:E24"/>
    <mergeCell ref="C25:E25"/>
    <mergeCell ref="C26:E26"/>
    <mergeCell ref="C27:E27"/>
    <mergeCell ref="C29:E29"/>
    <mergeCell ref="B30:I30"/>
    <mergeCell ref="C33:E33"/>
    <mergeCell ref="C34:E34"/>
    <mergeCell ref="C35:E35"/>
    <mergeCell ref="C36:E36"/>
    <mergeCell ref="C31:E31"/>
    <mergeCell ref="C32:E32"/>
    <mergeCell ref="B37:I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60" zoomScaleNormal="100" workbookViewId="0">
      <selection activeCell="F22" sqref="F22"/>
    </sheetView>
  </sheetViews>
  <sheetFormatPr defaultRowHeight="14.25"/>
  <cols>
    <col min="2" max="2" width="65.5" customWidth="1"/>
    <col min="4" max="4" width="10.125" bestFit="1" customWidth="1"/>
  </cols>
  <sheetData>
    <row r="1" spans="1:6" ht="21" thickBot="1">
      <c r="A1" s="327" t="s">
        <v>188</v>
      </c>
      <c r="B1" s="328"/>
      <c r="C1" s="328"/>
      <c r="D1" s="328"/>
      <c r="E1" s="328"/>
      <c r="F1" s="329"/>
    </row>
    <row r="2" spans="1:6" ht="67.5" customHeight="1" thickBot="1">
      <c r="A2" s="330" t="s">
        <v>189</v>
      </c>
      <c r="B2" s="331"/>
      <c r="C2" s="331"/>
      <c r="D2" s="331"/>
      <c r="E2" s="331"/>
      <c r="F2" s="332"/>
    </row>
    <row r="3" spans="1:6">
      <c r="A3" s="224" t="s">
        <v>185</v>
      </c>
      <c r="B3" s="207" t="s">
        <v>86</v>
      </c>
      <c r="C3" s="333" t="s">
        <v>67</v>
      </c>
      <c r="D3" s="334"/>
      <c r="E3" s="335" t="s">
        <v>187</v>
      </c>
      <c r="F3" s="336"/>
    </row>
    <row r="4" spans="1:6" ht="15">
      <c r="A4" s="225"/>
      <c r="B4" s="208"/>
      <c r="C4" s="209" t="s">
        <v>77</v>
      </c>
      <c r="D4" s="115" t="s">
        <v>186</v>
      </c>
      <c r="E4" s="115" t="s">
        <v>77</v>
      </c>
      <c r="F4" s="210" t="s">
        <v>186</v>
      </c>
    </row>
    <row r="5" spans="1:6">
      <c r="A5" s="226">
        <v>1</v>
      </c>
      <c r="B5" s="219" t="s">
        <v>73</v>
      </c>
      <c r="C5" s="211">
        <v>1</v>
      </c>
      <c r="D5" s="114">
        <v>90.083600000000004</v>
      </c>
      <c r="E5" s="216">
        <v>1</v>
      </c>
      <c r="F5" s="212">
        <f>E5*D5</f>
        <v>90.083600000000004</v>
      </c>
    </row>
    <row r="6" spans="1:6" s="188" customFormat="1">
      <c r="A6" s="226">
        <v>2</v>
      </c>
      <c r="B6" s="219" t="s">
        <v>321</v>
      </c>
      <c r="C6" s="211">
        <v>1</v>
      </c>
      <c r="D6" s="114">
        <v>2290.6439999999998</v>
      </c>
      <c r="E6" s="216">
        <v>1</v>
      </c>
      <c r="F6" s="212">
        <f>E6*D6</f>
        <v>2290.6439999999998</v>
      </c>
    </row>
    <row r="7" spans="1:6" ht="15" thickBot="1">
      <c r="A7" s="226">
        <v>3</v>
      </c>
      <c r="B7" s="219" t="s">
        <v>80</v>
      </c>
      <c r="C7" s="213">
        <v>1</v>
      </c>
      <c r="D7" s="214">
        <v>18016.73</v>
      </c>
      <c r="E7" s="217">
        <v>1</v>
      </c>
      <c r="F7" s="215">
        <f>E7*D7</f>
        <v>18016.73</v>
      </c>
    </row>
    <row r="8" spans="1:6">
      <c r="A8" s="343"/>
      <c r="B8" s="344"/>
      <c r="C8" s="342"/>
      <c r="D8" s="342"/>
      <c r="E8" s="342"/>
      <c r="F8" s="345"/>
    </row>
    <row r="9" spans="1:6">
      <c r="A9" s="337"/>
      <c r="B9" s="220" t="s">
        <v>190</v>
      </c>
      <c r="C9" s="340"/>
      <c r="D9" s="117">
        <f>SUM(D5:D7)</f>
        <v>20397.457599999998</v>
      </c>
      <c r="E9" s="340"/>
      <c r="F9" s="227">
        <f>F10*D9</f>
        <v>20397.457599999998</v>
      </c>
    </row>
    <row r="10" spans="1:6">
      <c r="A10" s="338"/>
      <c r="B10" s="220" t="s">
        <v>191</v>
      </c>
      <c r="C10" s="341"/>
      <c r="D10" s="218">
        <v>1</v>
      </c>
      <c r="E10" s="341"/>
      <c r="F10" s="228">
        <v>1</v>
      </c>
    </row>
    <row r="11" spans="1:6">
      <c r="A11" s="338"/>
      <c r="B11" s="221"/>
      <c r="C11" s="341"/>
      <c r="D11" s="9"/>
      <c r="E11" s="341"/>
      <c r="F11" s="229"/>
    </row>
    <row r="12" spans="1:6">
      <c r="A12" s="338"/>
      <c r="B12" s="220" t="s">
        <v>192</v>
      </c>
      <c r="C12" s="341"/>
      <c r="D12" s="117">
        <f>D9</f>
        <v>20397.457599999998</v>
      </c>
      <c r="E12" s="341"/>
      <c r="F12" s="230">
        <f>F9</f>
        <v>20397.457599999998</v>
      </c>
    </row>
    <row r="13" spans="1:6">
      <c r="A13" s="339"/>
      <c r="B13" s="220" t="s">
        <v>193</v>
      </c>
      <c r="C13" s="342"/>
      <c r="D13" s="218">
        <v>1</v>
      </c>
      <c r="E13" s="342"/>
      <c r="F13" s="228">
        <v>1</v>
      </c>
    </row>
    <row r="14" spans="1:6">
      <c r="A14" s="231"/>
      <c r="B14" s="232"/>
      <c r="C14" s="232"/>
      <c r="D14" s="232"/>
      <c r="E14" s="232"/>
      <c r="F14" s="233"/>
    </row>
    <row r="15" spans="1:6" ht="33" customHeight="1">
      <c r="A15" s="321" t="s">
        <v>355</v>
      </c>
      <c r="B15" s="322"/>
      <c r="C15" s="322"/>
      <c r="D15" s="322"/>
      <c r="E15" s="322"/>
      <c r="F15" s="323"/>
    </row>
    <row r="16" spans="1:6" ht="15" thickBot="1">
      <c r="A16" s="324" t="s">
        <v>354</v>
      </c>
      <c r="B16" s="325"/>
      <c r="C16" s="325"/>
      <c r="D16" s="325"/>
      <c r="E16" s="325"/>
      <c r="F16" s="326"/>
    </row>
  </sheetData>
  <mergeCells count="10">
    <mergeCell ref="A15:F15"/>
    <mergeCell ref="A16:F16"/>
    <mergeCell ref="A1:F1"/>
    <mergeCell ref="A2:F2"/>
    <mergeCell ref="C3:D3"/>
    <mergeCell ref="E3:F3"/>
    <mergeCell ref="A9:A13"/>
    <mergeCell ref="C9:C13"/>
    <mergeCell ref="E9:E13"/>
    <mergeCell ref="A8:F8"/>
  </mergeCells>
  <pageMargins left="0.511811024" right="0.511811024" top="0.78740157499999996" bottom="0.78740157499999996" header="0.31496062000000002" footer="0.31496062000000002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showOutlineSymbols="0" showWhiteSpace="0" view="pageBreakPreview" topLeftCell="A13" zoomScale="80" zoomScaleNormal="90" zoomScaleSheetLayoutView="80" workbookViewId="0">
      <selection sqref="A1:C16"/>
    </sheetView>
  </sheetViews>
  <sheetFormatPr defaultRowHeight="14.25"/>
  <cols>
    <col min="1" max="1" width="60" style="193" bestFit="1" customWidth="1"/>
    <col min="2" max="2" width="8" style="193" bestFit="1" customWidth="1"/>
    <col min="3" max="3" width="13" style="193" bestFit="1" customWidth="1"/>
    <col min="4" max="4" width="13" style="193" hidden="1" customWidth="1"/>
    <col min="5" max="16384" width="9" style="193"/>
  </cols>
  <sheetData>
    <row r="1" spans="1:4" ht="24" customHeight="1">
      <c r="A1" s="346" t="s">
        <v>313</v>
      </c>
      <c r="B1" s="236"/>
      <c r="C1" s="237"/>
      <c r="D1" s="154"/>
    </row>
    <row r="2" spans="1:4" ht="24" customHeight="1">
      <c r="A2" s="347" t="s">
        <v>314</v>
      </c>
      <c r="B2" s="243"/>
      <c r="C2" s="244"/>
      <c r="D2" s="194"/>
    </row>
    <row r="3" spans="1:4" ht="37.5" customHeight="1">
      <c r="A3" s="348" t="s">
        <v>316</v>
      </c>
      <c r="B3" s="241"/>
      <c r="C3" s="242"/>
      <c r="D3" s="150"/>
    </row>
    <row r="4" spans="1:4" ht="21.75" customHeight="1" thickBot="1">
      <c r="A4" s="349"/>
      <c r="B4" s="234"/>
      <c r="C4" s="235"/>
      <c r="D4" s="153"/>
    </row>
    <row r="5" spans="1:4">
      <c r="A5" s="173" t="s">
        <v>3</v>
      </c>
      <c r="B5" s="172" t="s">
        <v>4</v>
      </c>
      <c r="C5" s="174" t="s">
        <v>41</v>
      </c>
      <c r="D5" s="176" t="s">
        <v>8</v>
      </c>
    </row>
    <row r="6" spans="1:4" ht="25.5" customHeight="1">
      <c r="A6" s="161" t="s">
        <v>322</v>
      </c>
      <c r="B6" s="160" t="s">
        <v>202</v>
      </c>
      <c r="C6" s="198">
        <v>44</v>
      </c>
      <c r="D6" s="197"/>
    </row>
    <row r="7" spans="1:4" ht="27" customHeight="1">
      <c r="A7" s="161" t="s">
        <v>356</v>
      </c>
      <c r="B7" s="160" t="s">
        <v>12</v>
      </c>
      <c r="C7" s="166">
        <v>0.55000000000000004</v>
      </c>
      <c r="D7" s="165" t="e">
        <f>#REF!/#REF!</f>
        <v>#REF!</v>
      </c>
    </row>
    <row r="8" spans="1:4" ht="26.25" customHeight="1">
      <c r="A8" s="161" t="s">
        <v>15</v>
      </c>
      <c r="B8" s="160" t="s">
        <v>16</v>
      </c>
      <c r="C8" s="166">
        <v>36.770000000000003</v>
      </c>
      <c r="D8" s="165" t="e">
        <f>#REF!/#REF!</f>
        <v>#REF!</v>
      </c>
    </row>
    <row r="9" spans="1:4" ht="39" customHeight="1">
      <c r="A9" s="161" t="s">
        <v>357</v>
      </c>
      <c r="B9" s="160" t="s">
        <v>16</v>
      </c>
      <c r="C9" s="166">
        <v>10.65</v>
      </c>
      <c r="D9" s="165" t="e">
        <f>#REF!/#REF!</f>
        <v>#REF!</v>
      </c>
    </row>
    <row r="10" spans="1:4" ht="24" customHeight="1">
      <c r="A10" s="161" t="s">
        <v>358</v>
      </c>
      <c r="B10" s="160" t="s">
        <v>21</v>
      </c>
      <c r="C10" s="166">
        <v>22.61</v>
      </c>
      <c r="D10" s="165" t="e">
        <f>#REF!/#REF!</f>
        <v>#REF!</v>
      </c>
    </row>
    <row r="11" spans="1:4" ht="27" customHeight="1">
      <c r="A11" s="161" t="s">
        <v>359</v>
      </c>
      <c r="B11" s="160" t="s">
        <v>12</v>
      </c>
      <c r="C11" s="166">
        <v>3.37</v>
      </c>
      <c r="D11" s="165" t="e">
        <f>#REF!/#REF!</f>
        <v>#REF!</v>
      </c>
    </row>
    <row r="12" spans="1:4" ht="25.5">
      <c r="A12" s="161" t="s">
        <v>360</v>
      </c>
      <c r="B12" s="160" t="s">
        <v>16</v>
      </c>
      <c r="C12" s="166">
        <v>2.25</v>
      </c>
      <c r="D12" s="165" t="e">
        <f>#REF!/#REF!</f>
        <v>#REF!</v>
      </c>
    </row>
    <row r="13" spans="1:4" ht="24" customHeight="1">
      <c r="A13" s="161" t="s">
        <v>361</v>
      </c>
      <c r="B13" s="160" t="s">
        <v>12</v>
      </c>
      <c r="C13" s="166">
        <v>1.47</v>
      </c>
      <c r="D13" s="165" t="e">
        <f>#REF!/#REF!</f>
        <v>#REF!</v>
      </c>
    </row>
    <row r="14" spans="1:4" ht="60" customHeight="1">
      <c r="A14" s="161" t="s">
        <v>362</v>
      </c>
      <c r="B14" s="160" t="s">
        <v>30</v>
      </c>
      <c r="C14" s="168">
        <v>24</v>
      </c>
      <c r="D14" s="165" t="e">
        <f>#REF!/#REF!</f>
        <v>#REF!</v>
      </c>
    </row>
    <row r="15" spans="1:4" ht="24" customHeight="1">
      <c r="A15" s="161" t="s">
        <v>363</v>
      </c>
      <c r="B15" s="160" t="s">
        <v>30</v>
      </c>
      <c r="C15" s="168">
        <v>48</v>
      </c>
      <c r="D15" s="165" t="e">
        <f>#REF!/#REF!</f>
        <v>#REF!</v>
      </c>
    </row>
    <row r="16" spans="1:4" ht="45.75" customHeight="1">
      <c r="A16" s="161" t="s">
        <v>364</v>
      </c>
      <c r="B16" s="160" t="s">
        <v>16</v>
      </c>
      <c r="C16" s="166">
        <f>15.08+0.97</f>
        <v>16.05</v>
      </c>
      <c r="D16" s="165" t="e">
        <f>#REF!/#REF!</f>
        <v>#REF!</v>
      </c>
    </row>
    <row r="17" spans="1:4" ht="60" customHeight="1">
      <c r="A17" s="1"/>
      <c r="B17" s="1"/>
      <c r="C17" s="1"/>
      <c r="D17" s="1"/>
    </row>
    <row r="18" spans="1:4" ht="69.95" customHeight="1">
      <c r="A18" s="248"/>
      <c r="B18" s="248"/>
      <c r="C18" s="248"/>
      <c r="D18" s="248"/>
    </row>
  </sheetData>
  <mergeCells count="5">
    <mergeCell ref="A18:D18"/>
    <mergeCell ref="A1:C1"/>
    <mergeCell ref="A2:C2"/>
    <mergeCell ref="A3:C3"/>
    <mergeCell ref="A4:C4"/>
  </mergeCells>
  <pageMargins left="0.5" right="0.5" top="1" bottom="1" header="0.5" footer="0.5"/>
  <pageSetup paperSize="9" fitToHeight="0" orientation="portrait" r:id="rId1"/>
  <headerFooter>
    <oddHeader>&amp;L &amp;CUFVJM
CNPJ: 16.888.315/0001-57 &amp;R</oddHeader>
    <oddFooter>&amp;L &amp;CROD MGT 367 KM 583  - ALTO DA JACUBA - DIAMANTINA / MG
(38) 3532-6812 / guilherme.petrone@ufvjm.edu.br 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13" workbookViewId="0">
      <selection activeCell="N7" sqref="N7"/>
    </sheetView>
  </sheetViews>
  <sheetFormatPr defaultRowHeight="14.25"/>
  <cols>
    <col min="1" max="1" width="10.625" customWidth="1"/>
    <col min="2" max="2" width="12" customWidth="1"/>
    <col min="4" max="4" width="15.5" customWidth="1"/>
    <col min="6" max="6" width="12.125" customWidth="1"/>
    <col min="7" max="7" width="10.625" customWidth="1"/>
    <col min="8" max="8" width="12" customWidth="1"/>
  </cols>
  <sheetData>
    <row r="1" spans="1:8" s="5" customFormat="1" ht="21.75" customHeight="1">
      <c r="B1" s="351" t="s">
        <v>82</v>
      </c>
      <c r="C1" s="351"/>
      <c r="D1" s="351"/>
      <c r="E1" s="351"/>
      <c r="F1" s="351"/>
      <c r="G1" s="351"/>
      <c r="H1" s="351"/>
    </row>
    <row r="2" spans="1:8" s="5" customFormat="1"/>
    <row r="3" spans="1:8" ht="15">
      <c r="F3" s="10" t="s">
        <v>41</v>
      </c>
      <c r="G3" s="10" t="s">
        <v>42</v>
      </c>
      <c r="H3" s="11" t="s">
        <v>43</v>
      </c>
    </row>
    <row r="4" spans="1:8" ht="15">
      <c r="A4" s="358" t="s">
        <v>36</v>
      </c>
      <c r="B4" s="358"/>
      <c r="F4">
        <v>10.65</v>
      </c>
    </row>
    <row r="5" spans="1:8">
      <c r="B5" s="353" t="s">
        <v>66</v>
      </c>
      <c r="C5" s="354"/>
      <c r="D5" s="355"/>
      <c r="E5" s="9" t="s">
        <v>16</v>
      </c>
      <c r="F5" s="9">
        <f>2.2*1.1*4</f>
        <v>9.6800000000000015</v>
      </c>
      <c r="G5" s="9">
        <v>22.71</v>
      </c>
      <c r="H5" s="7">
        <f>F5*G5</f>
        <v>219.83280000000005</v>
      </c>
    </row>
    <row r="6" spans="1:8">
      <c r="B6" s="353" t="s">
        <v>37</v>
      </c>
      <c r="C6" s="354"/>
      <c r="D6" s="355"/>
      <c r="E6" s="9" t="s">
        <v>39</v>
      </c>
      <c r="F6" s="9">
        <v>36</v>
      </c>
      <c r="G6" s="9">
        <v>1.18</v>
      </c>
      <c r="H6" s="7">
        <f t="shared" ref="H6:H7" si="0">F6*G6</f>
        <v>42.48</v>
      </c>
    </row>
    <row r="7" spans="1:8">
      <c r="B7" s="353" t="s">
        <v>38</v>
      </c>
      <c r="C7" s="354"/>
      <c r="D7" s="355"/>
      <c r="E7" s="9" t="s">
        <v>40</v>
      </c>
      <c r="F7" s="9">
        <v>2</v>
      </c>
      <c r="G7" s="7">
        <v>11</v>
      </c>
      <c r="H7" s="7">
        <f t="shared" si="0"/>
        <v>22</v>
      </c>
    </row>
    <row r="10" spans="1:8" ht="15">
      <c r="A10" s="358" t="s">
        <v>44</v>
      </c>
      <c r="B10" s="358"/>
    </row>
    <row r="11" spans="1:8">
      <c r="B11" s="353" t="s">
        <v>46</v>
      </c>
      <c r="C11" s="354"/>
      <c r="D11" s="355"/>
      <c r="E11" s="9" t="s">
        <v>40</v>
      </c>
      <c r="F11" s="12">
        <v>24.024000000000001</v>
      </c>
      <c r="G11" s="9">
        <v>4.9800000000000004</v>
      </c>
      <c r="H11" s="7">
        <f>G11*F11</f>
        <v>119.63952000000002</v>
      </c>
    </row>
    <row r="12" spans="1:8">
      <c r="B12" s="353" t="s">
        <v>45</v>
      </c>
      <c r="C12" s="354"/>
      <c r="D12" s="355"/>
      <c r="E12" s="9" t="s">
        <v>40</v>
      </c>
      <c r="F12" s="7">
        <v>2</v>
      </c>
      <c r="G12" s="9">
        <v>11.76</v>
      </c>
      <c r="H12" s="7">
        <f>G12*F12</f>
        <v>23.52</v>
      </c>
    </row>
    <row r="15" spans="1:8" ht="15">
      <c r="A15" s="358" t="s">
        <v>47</v>
      </c>
      <c r="B15" s="358"/>
    </row>
    <row r="16" spans="1:8">
      <c r="B16" s="353" t="s">
        <v>81</v>
      </c>
      <c r="C16" s="354"/>
      <c r="D16" s="355"/>
      <c r="E16" s="9" t="s">
        <v>40</v>
      </c>
      <c r="F16" s="9">
        <f>21*50</f>
        <v>1050</v>
      </c>
      <c r="G16" s="9">
        <f>0.38</f>
        <v>0.38</v>
      </c>
      <c r="H16" s="7">
        <f>F16*G16</f>
        <v>399</v>
      </c>
    </row>
    <row r="17" spans="1:13">
      <c r="B17" s="353" t="s">
        <v>49</v>
      </c>
      <c r="C17" s="354"/>
      <c r="D17" s="355"/>
      <c r="E17" s="9" t="s">
        <v>12</v>
      </c>
      <c r="F17" s="9">
        <v>3.5</v>
      </c>
      <c r="G17" s="13">
        <v>120</v>
      </c>
      <c r="H17" s="7">
        <f t="shared" ref="H17:H18" si="1">F17*G17</f>
        <v>420</v>
      </c>
    </row>
    <row r="18" spans="1:13">
      <c r="B18" s="353" t="s">
        <v>48</v>
      </c>
      <c r="C18" s="354"/>
      <c r="D18" s="355"/>
      <c r="E18" s="9" t="s">
        <v>12</v>
      </c>
      <c r="F18" s="9">
        <v>3.5</v>
      </c>
      <c r="G18" s="13">
        <v>120</v>
      </c>
      <c r="H18" s="7">
        <f t="shared" si="1"/>
        <v>420</v>
      </c>
    </row>
    <row r="21" spans="1:13" ht="15">
      <c r="A21" s="358" t="s">
        <v>50</v>
      </c>
      <c r="B21" s="358"/>
    </row>
    <row r="22" spans="1:13">
      <c r="B22" s="353" t="s">
        <v>51</v>
      </c>
      <c r="C22" s="354"/>
      <c r="D22" s="355"/>
      <c r="E22" s="9" t="s">
        <v>52</v>
      </c>
      <c r="F22" s="9">
        <v>46</v>
      </c>
      <c r="G22" s="9">
        <v>2.63</v>
      </c>
      <c r="H22" s="9">
        <f>F22*G22</f>
        <v>120.97999999999999</v>
      </c>
    </row>
    <row r="25" spans="1:13" ht="15">
      <c r="A25" s="359" t="s">
        <v>65</v>
      </c>
      <c r="B25" s="359"/>
      <c r="C25">
        <v>24</v>
      </c>
    </row>
    <row r="26" spans="1:13" ht="24" customHeight="1">
      <c r="A26" s="4"/>
      <c r="B26" s="357" t="s">
        <v>56</v>
      </c>
      <c r="C26" s="357"/>
      <c r="D26" s="357"/>
      <c r="E26" s="14" t="s">
        <v>21</v>
      </c>
      <c r="F26" s="15">
        <v>222</v>
      </c>
      <c r="G26" s="15">
        <v>4.95</v>
      </c>
      <c r="H26" s="16">
        <f>F26*G26</f>
        <v>1098.9000000000001</v>
      </c>
      <c r="J26" s="3"/>
      <c r="K26" s="3"/>
      <c r="M26" s="3"/>
    </row>
    <row r="27" spans="1:13" ht="24" customHeight="1">
      <c r="A27" s="4"/>
      <c r="B27" s="357" t="s">
        <v>53</v>
      </c>
      <c r="C27" s="357"/>
      <c r="D27" s="357"/>
      <c r="E27" s="14" t="s">
        <v>21</v>
      </c>
      <c r="F27" s="15">
        <v>22</v>
      </c>
      <c r="G27" s="15">
        <v>5.44</v>
      </c>
      <c r="H27" s="16">
        <f t="shared" ref="H27:H32" si="2">F27*G27</f>
        <v>119.68</v>
      </c>
      <c r="J27" s="3"/>
      <c r="K27" s="3"/>
      <c r="M27" s="3"/>
    </row>
    <row r="28" spans="1:13" ht="23.25" customHeight="1">
      <c r="A28" s="4"/>
      <c r="B28" s="357" t="s">
        <v>54</v>
      </c>
      <c r="C28" s="357"/>
      <c r="D28" s="357"/>
      <c r="E28" s="14" t="s">
        <v>21</v>
      </c>
      <c r="F28" s="15">
        <v>2</v>
      </c>
      <c r="G28" s="15">
        <v>26.67</v>
      </c>
      <c r="H28" s="16">
        <f t="shared" si="2"/>
        <v>53.34</v>
      </c>
      <c r="J28" s="3"/>
      <c r="K28" s="3"/>
      <c r="M28" s="3"/>
    </row>
    <row r="29" spans="1:13" ht="37.5" customHeight="1">
      <c r="A29" s="4"/>
      <c r="B29" s="357" t="s">
        <v>61</v>
      </c>
      <c r="C29" s="357"/>
      <c r="D29" s="357"/>
      <c r="E29" s="14" t="s">
        <v>55</v>
      </c>
      <c r="F29" s="15">
        <v>80</v>
      </c>
      <c r="G29" s="15">
        <v>1.52</v>
      </c>
      <c r="H29" s="16">
        <f t="shared" si="2"/>
        <v>121.6</v>
      </c>
      <c r="J29" s="3"/>
      <c r="K29" s="3"/>
      <c r="M29" s="3"/>
    </row>
    <row r="30" spans="1:13" ht="36.75" customHeight="1">
      <c r="A30" s="4"/>
      <c r="B30" s="357" t="s">
        <v>62</v>
      </c>
      <c r="C30" s="357"/>
      <c r="D30" s="357"/>
      <c r="E30" s="14" t="s">
        <v>30</v>
      </c>
      <c r="F30" s="15">
        <v>47</v>
      </c>
      <c r="G30" s="15">
        <v>30.81</v>
      </c>
      <c r="H30" s="16">
        <f t="shared" si="2"/>
        <v>1448.07</v>
      </c>
      <c r="J30" s="3"/>
      <c r="K30" s="3"/>
      <c r="M30" s="3"/>
    </row>
    <row r="31" spans="1:13" ht="40.5" customHeight="1">
      <c r="A31" s="4"/>
      <c r="B31" s="357" t="s">
        <v>63</v>
      </c>
      <c r="C31" s="357"/>
      <c r="D31" s="357"/>
      <c r="E31" s="14" t="s">
        <v>30</v>
      </c>
      <c r="F31" s="15">
        <v>25</v>
      </c>
      <c r="G31" s="15">
        <v>40.200000000000003</v>
      </c>
      <c r="H31" s="16">
        <f t="shared" si="2"/>
        <v>1005.0000000000001</v>
      </c>
      <c r="J31" s="3"/>
      <c r="K31" s="3"/>
      <c r="M31" s="3"/>
    </row>
    <row r="32" spans="1:13" s="5" customFormat="1" ht="42" customHeight="1">
      <c r="A32" s="4"/>
      <c r="B32" s="357" t="s">
        <v>64</v>
      </c>
      <c r="C32" s="357"/>
      <c r="D32" s="357"/>
      <c r="E32" s="14" t="s">
        <v>30</v>
      </c>
      <c r="F32" s="15">
        <v>1.5</v>
      </c>
      <c r="G32" s="15">
        <v>10.94</v>
      </c>
      <c r="H32" s="16">
        <f t="shared" si="2"/>
        <v>16.41</v>
      </c>
      <c r="J32" s="6"/>
      <c r="K32" s="6"/>
      <c r="M32" s="6"/>
    </row>
    <row r="34" spans="1:8" s="5" customFormat="1"/>
    <row r="35" spans="1:8" ht="15">
      <c r="A35" s="358" t="s">
        <v>57</v>
      </c>
      <c r="B35" s="358"/>
    </row>
    <row r="36" spans="1:8" ht="28.5" customHeight="1">
      <c r="B36" s="352" t="s">
        <v>60</v>
      </c>
      <c r="C36" s="352"/>
      <c r="D36" s="352"/>
      <c r="E36" s="18" t="s">
        <v>58</v>
      </c>
      <c r="F36" s="19">
        <v>4.5</v>
      </c>
      <c r="G36" s="19">
        <v>27.21</v>
      </c>
      <c r="H36" s="20">
        <f>F36*G36</f>
        <v>122.44500000000001</v>
      </c>
    </row>
    <row r="37" spans="1:8">
      <c r="B37" s="344" t="s">
        <v>59</v>
      </c>
      <c r="C37" s="344"/>
      <c r="D37" s="344"/>
      <c r="E37" s="17" t="s">
        <v>58</v>
      </c>
      <c r="F37" s="9">
        <v>1</v>
      </c>
      <c r="G37" s="9">
        <v>13.84</v>
      </c>
      <c r="H37" s="7">
        <f>F37*G37</f>
        <v>13.84</v>
      </c>
    </row>
    <row r="38" spans="1:8">
      <c r="H38" s="2"/>
    </row>
    <row r="39" spans="1:8" ht="15">
      <c r="E39" s="350" t="s">
        <v>67</v>
      </c>
      <c r="F39" s="350"/>
      <c r="G39" s="350"/>
      <c r="H39" s="8">
        <f>SUM(H5:H37)</f>
        <v>5786.7373199999993</v>
      </c>
    </row>
    <row r="41" spans="1:8">
      <c r="F41" s="356" t="s">
        <v>72</v>
      </c>
      <c r="G41" s="356"/>
      <c r="H41" s="5">
        <f>177*5</f>
        <v>885</v>
      </c>
    </row>
    <row r="42" spans="1:8">
      <c r="F42" t="s">
        <v>68</v>
      </c>
      <c r="H42">
        <f>177*5</f>
        <v>885</v>
      </c>
    </row>
    <row r="43" spans="1:8">
      <c r="F43" t="s">
        <v>69</v>
      </c>
      <c r="H43" s="5">
        <f t="shared" ref="H43:H44" si="3">177*5</f>
        <v>885</v>
      </c>
    </row>
    <row r="44" spans="1:8">
      <c r="F44" t="s">
        <v>70</v>
      </c>
      <c r="H44" s="5">
        <f t="shared" si="3"/>
        <v>885</v>
      </c>
    </row>
    <row r="45" spans="1:8">
      <c r="F45" t="s">
        <v>71</v>
      </c>
      <c r="H45">
        <v>500</v>
      </c>
    </row>
    <row r="46" spans="1:8" ht="15">
      <c r="F46" s="350" t="s">
        <v>7</v>
      </c>
      <c r="G46" s="350"/>
      <c r="H46" s="8">
        <f>SUM(H41:H45)</f>
        <v>4040</v>
      </c>
    </row>
    <row r="48" spans="1:8" ht="15">
      <c r="F48" s="350" t="s">
        <v>35</v>
      </c>
      <c r="G48" s="350"/>
      <c r="H48" s="8">
        <f>H39+H46</f>
        <v>9826.7373200000002</v>
      </c>
    </row>
  </sheetData>
  <mergeCells count="29">
    <mergeCell ref="B29:D29"/>
    <mergeCell ref="B30:D30"/>
    <mergeCell ref="A4:B4"/>
    <mergeCell ref="A10:B10"/>
    <mergeCell ref="A15:B15"/>
    <mergeCell ref="A21:B21"/>
    <mergeCell ref="A25:B25"/>
    <mergeCell ref="B6:D6"/>
    <mergeCell ref="B7:D7"/>
    <mergeCell ref="B16:D16"/>
    <mergeCell ref="B17:D17"/>
    <mergeCell ref="B18:D18"/>
    <mergeCell ref="B5:D5"/>
    <mergeCell ref="F48:G48"/>
    <mergeCell ref="B1:H1"/>
    <mergeCell ref="E39:G39"/>
    <mergeCell ref="B36:D36"/>
    <mergeCell ref="F46:G46"/>
    <mergeCell ref="B12:D12"/>
    <mergeCell ref="B11:D11"/>
    <mergeCell ref="B22:D22"/>
    <mergeCell ref="F41:G41"/>
    <mergeCell ref="B31:D31"/>
    <mergeCell ref="A35:B35"/>
    <mergeCell ref="B37:D37"/>
    <mergeCell ref="B32:D32"/>
    <mergeCell ref="B26:D26"/>
    <mergeCell ref="B27:D27"/>
    <mergeCell ref="B28:D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Orçamento Sintético</vt:lpstr>
      <vt:lpstr>Orçamento Analítico</vt:lpstr>
      <vt:lpstr>BDI</vt:lpstr>
      <vt:lpstr>Encargos sociais</vt:lpstr>
      <vt:lpstr>Cronograma</vt:lpstr>
      <vt:lpstr>Orçamento Sintético (2)</vt:lpstr>
      <vt:lpstr>Lista de Material</vt:lpstr>
      <vt:lpstr>BDI!Area_de_impressao</vt:lpstr>
      <vt:lpstr>'Encargos sociais'!Area_de_impressao</vt:lpstr>
      <vt:lpstr>'Orçamento Sintético (2)'!Area_de_impressao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GUILHERME</cp:lastModifiedBy>
  <cp:revision>0</cp:revision>
  <cp:lastPrinted>2020-07-21T11:38:49Z</cp:lastPrinted>
  <dcterms:created xsi:type="dcterms:W3CDTF">2020-05-08T19:01:11Z</dcterms:created>
  <dcterms:modified xsi:type="dcterms:W3CDTF">2020-11-19T10:21:05Z</dcterms:modified>
</cp:coreProperties>
</file>